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Текст" sheetId="13" r:id="rId1"/>
    <sheet name="Приложение 1" sheetId="9" r:id="rId2"/>
    <sheet name="Приложение 2" sheetId="7" r:id="rId3"/>
    <sheet name="Приложение 3" sheetId="6" r:id="rId4"/>
    <sheet name="Приложение 4" sheetId="1" r:id="rId5"/>
    <sheet name="Приложение 5" sheetId="2" r:id="rId6"/>
    <sheet name="Приложение 6" sheetId="3" r:id="rId7"/>
    <sheet name="Приложение 7" sheetId="4" r:id="rId8"/>
    <sheet name="Приложение 8" sheetId="5" r:id="rId9"/>
    <sheet name="Приложение 9" sheetId="11" r:id="rId10"/>
    <sheet name="Приложение 11" sheetId="15" r:id="rId11"/>
  </sheets>
  <calcPr calcId="125725" iterate="1"/>
</workbook>
</file>

<file path=xl/calcChain.xml><?xml version="1.0" encoding="utf-8"?>
<calcChain xmlns="http://schemas.openxmlformats.org/spreadsheetml/2006/main">
  <c r="F51" i="5"/>
  <c r="F73" i="4"/>
  <c r="F74"/>
  <c r="F75"/>
  <c r="G70" i="3" l="1"/>
  <c r="G42"/>
  <c r="G26"/>
  <c r="G85"/>
  <c r="G75"/>
  <c r="C26" i="1"/>
  <c r="F40" i="5"/>
  <c r="F31"/>
  <c r="F30" s="1"/>
  <c r="F32"/>
  <c r="G32"/>
  <c r="G31" s="1"/>
  <c r="G30" s="1"/>
  <c r="H32"/>
  <c r="H31" s="1"/>
  <c r="H30" s="1"/>
  <c r="F53" i="4"/>
  <c r="H53"/>
  <c r="G53"/>
  <c r="I53" i="3"/>
  <c r="H53"/>
  <c r="H46" i="5" l="1"/>
  <c r="G46"/>
  <c r="G52" i="3"/>
  <c r="G50"/>
  <c r="G51"/>
  <c r="G19"/>
  <c r="C50" i="1"/>
  <c r="C49" s="1"/>
  <c r="C48" s="1"/>
  <c r="C51"/>
  <c r="G63" i="3" l="1"/>
  <c r="G78" l="1"/>
  <c r="F78" i="4" s="1"/>
  <c r="F77" s="1"/>
  <c r="F76" s="1"/>
  <c r="F72" s="1"/>
  <c r="F71" s="1"/>
  <c r="F53" i="5" l="1"/>
  <c r="F52" l="1"/>
  <c r="G76" i="3"/>
  <c r="G77"/>
  <c r="C52" i="1"/>
  <c r="G73" i="3" l="1"/>
  <c r="G72" s="1"/>
  <c r="D28" i="2" s="1"/>
  <c r="I26" i="3"/>
  <c r="I85"/>
  <c r="E42" i="1" l="1"/>
  <c r="E41" s="1"/>
  <c r="D42"/>
  <c r="D41" s="1"/>
  <c r="C42"/>
  <c r="C41" s="1"/>
  <c r="H100" i="4" l="1"/>
  <c r="G100"/>
  <c r="H21" i="5"/>
  <c r="G21"/>
  <c r="F21"/>
  <c r="E11" i="11" l="1"/>
  <c r="D11"/>
  <c r="C11"/>
  <c r="H23" i="5"/>
  <c r="G23"/>
  <c r="F23"/>
  <c r="F100" i="4"/>
  <c r="F99" s="1"/>
  <c r="H99"/>
  <c r="G99"/>
  <c r="I99" i="3"/>
  <c r="H99"/>
  <c r="G99"/>
  <c r="E10" i="11" l="1"/>
  <c r="D10"/>
  <c r="C10"/>
  <c r="E9"/>
  <c r="D9"/>
  <c r="C9"/>
  <c r="E8"/>
  <c r="D8"/>
  <c r="C8"/>
  <c r="E7"/>
  <c r="D7"/>
  <c r="C7"/>
  <c r="E13" l="1"/>
  <c r="D13"/>
  <c r="C13"/>
  <c r="F18" i="5"/>
  <c r="H54"/>
  <c r="G54"/>
  <c r="H47"/>
  <c r="G47"/>
  <c r="F47"/>
  <c r="F43" s="1"/>
  <c r="H20"/>
  <c r="G20"/>
  <c r="F20"/>
  <c r="H19"/>
  <c r="G19"/>
  <c r="F19"/>
  <c r="H18"/>
  <c r="G18"/>
  <c r="H17"/>
  <c r="G17"/>
  <c r="F17"/>
  <c r="H16"/>
  <c r="G16"/>
  <c r="F16"/>
  <c r="H103" i="4"/>
  <c r="G103"/>
  <c r="H98"/>
  <c r="H97" s="1"/>
  <c r="G98"/>
  <c r="G97" s="1"/>
  <c r="F98"/>
  <c r="F97" s="1"/>
  <c r="H96"/>
  <c r="H95" s="1"/>
  <c r="G96"/>
  <c r="G95" s="1"/>
  <c r="F96"/>
  <c r="F95" s="1"/>
  <c r="H89"/>
  <c r="H88" s="1"/>
  <c r="G89"/>
  <c r="G88" s="1"/>
  <c r="F89"/>
  <c r="F88" s="1"/>
  <c r="H87"/>
  <c r="H86" s="1"/>
  <c r="G87"/>
  <c r="G86" s="1"/>
  <c r="F87"/>
  <c r="F86" s="1"/>
  <c r="H85"/>
  <c r="H84" s="1"/>
  <c r="G85"/>
  <c r="G84" s="1"/>
  <c r="F85"/>
  <c r="F84" s="1"/>
  <c r="H70"/>
  <c r="H69" s="1"/>
  <c r="H68" s="1"/>
  <c r="G70"/>
  <c r="G69" s="1"/>
  <c r="G68" s="1"/>
  <c r="F70"/>
  <c r="F69" s="1"/>
  <c r="F68" s="1"/>
  <c r="H63"/>
  <c r="H62" s="1"/>
  <c r="H61" s="1"/>
  <c r="H60" s="1"/>
  <c r="H59" s="1"/>
  <c r="H58" s="1"/>
  <c r="G63"/>
  <c r="G62" s="1"/>
  <c r="G61" s="1"/>
  <c r="G60" s="1"/>
  <c r="G59" s="1"/>
  <c r="G58" s="1"/>
  <c r="F63"/>
  <c r="F62" s="1"/>
  <c r="F61" s="1"/>
  <c r="H57"/>
  <c r="H56" s="1"/>
  <c r="H52" s="1"/>
  <c r="H51" s="1"/>
  <c r="H50" s="1"/>
  <c r="G57"/>
  <c r="G56" s="1"/>
  <c r="G52" s="1"/>
  <c r="G51" s="1"/>
  <c r="G50" s="1"/>
  <c r="F57"/>
  <c r="F56" s="1"/>
  <c r="G56" i="3"/>
  <c r="H48" i="4"/>
  <c r="H47" s="1"/>
  <c r="H46" s="1"/>
  <c r="H45" s="1"/>
  <c r="H44" s="1"/>
  <c r="H43" s="1"/>
  <c r="G48"/>
  <c r="G47" s="1"/>
  <c r="G46" s="1"/>
  <c r="G45" s="1"/>
  <c r="G44" s="1"/>
  <c r="G43" s="1"/>
  <c r="F48"/>
  <c r="F47" s="1"/>
  <c r="F46" s="1"/>
  <c r="F45" s="1"/>
  <c r="F44" s="1"/>
  <c r="F43" s="1"/>
  <c r="H42"/>
  <c r="H41" s="1"/>
  <c r="H40" s="1"/>
  <c r="H39" s="1"/>
  <c r="H38" s="1"/>
  <c r="H37" s="1"/>
  <c r="G42"/>
  <c r="G41" s="1"/>
  <c r="G40" s="1"/>
  <c r="G39" s="1"/>
  <c r="G38" s="1"/>
  <c r="G37" s="1"/>
  <c r="F42"/>
  <c r="F41" s="1"/>
  <c r="F40" s="1"/>
  <c r="F39" s="1"/>
  <c r="F38" s="1"/>
  <c r="F37" s="1"/>
  <c r="H34"/>
  <c r="G34"/>
  <c r="F34"/>
  <c r="H35"/>
  <c r="G35"/>
  <c r="F35"/>
  <c r="H25"/>
  <c r="G25"/>
  <c r="F25"/>
  <c r="H26"/>
  <c r="G26"/>
  <c r="F26"/>
  <c r="H27"/>
  <c r="G27"/>
  <c r="F27"/>
  <c r="H19"/>
  <c r="H18" s="1"/>
  <c r="H17" s="1"/>
  <c r="H16" s="1"/>
  <c r="H15" s="1"/>
  <c r="H14" s="1"/>
  <c r="G19"/>
  <c r="G18" s="1"/>
  <c r="G17" s="1"/>
  <c r="G16" s="1"/>
  <c r="G15" s="1"/>
  <c r="G14" s="1"/>
  <c r="F19"/>
  <c r="F18" s="1"/>
  <c r="F17" s="1"/>
  <c r="F16" s="1"/>
  <c r="F15" s="1"/>
  <c r="F14" s="1"/>
  <c r="F33" i="2"/>
  <c r="E33"/>
  <c r="I95" i="3"/>
  <c r="H95"/>
  <c r="G95"/>
  <c r="I97"/>
  <c r="H22" i="5" s="1"/>
  <c r="H97" i="3"/>
  <c r="G22" i="5" s="1"/>
  <c r="G97" i="3"/>
  <c r="F22" i="5" s="1"/>
  <c r="I84" i="3"/>
  <c r="H84"/>
  <c r="G84"/>
  <c r="I86"/>
  <c r="H36" i="5" s="1"/>
  <c r="H86" i="3"/>
  <c r="G36" i="5" s="1"/>
  <c r="G86" i="3"/>
  <c r="F36" i="5" s="1"/>
  <c r="I88" i="3"/>
  <c r="H37" i="5" s="1"/>
  <c r="H88" i="3"/>
  <c r="G37" i="5" s="1"/>
  <c r="G88" i="3"/>
  <c r="F37" i="5" s="1"/>
  <c r="I69" i="3"/>
  <c r="I68" s="1"/>
  <c r="H69"/>
  <c r="H68" s="1"/>
  <c r="G69"/>
  <c r="I62"/>
  <c r="I61" s="1"/>
  <c r="I60" s="1"/>
  <c r="I59" s="1"/>
  <c r="I58" s="1"/>
  <c r="H62"/>
  <c r="H61" s="1"/>
  <c r="H60" s="1"/>
  <c r="H59" s="1"/>
  <c r="H58" s="1"/>
  <c r="G62"/>
  <c r="G61" s="1"/>
  <c r="I56"/>
  <c r="I52" s="1"/>
  <c r="I51" s="1"/>
  <c r="I50" s="1"/>
  <c r="H56"/>
  <c r="H52" s="1"/>
  <c r="H51" s="1"/>
  <c r="H50" s="1"/>
  <c r="I47"/>
  <c r="I46" s="1"/>
  <c r="I45" s="1"/>
  <c r="I44" s="1"/>
  <c r="I43" s="1"/>
  <c r="H47"/>
  <c r="H46" s="1"/>
  <c r="H45" s="1"/>
  <c r="H44" s="1"/>
  <c r="H43" s="1"/>
  <c r="G47"/>
  <c r="G46" s="1"/>
  <c r="G45" s="1"/>
  <c r="G44" s="1"/>
  <c r="G43" s="1"/>
  <c r="I41"/>
  <c r="I40" s="1"/>
  <c r="I39" s="1"/>
  <c r="I38" s="1"/>
  <c r="I37" s="1"/>
  <c r="H41"/>
  <c r="H40" s="1"/>
  <c r="H39" s="1"/>
  <c r="H38" s="1"/>
  <c r="H37" s="1"/>
  <c r="G41"/>
  <c r="G40" s="1"/>
  <c r="G39" s="1"/>
  <c r="G38" s="1"/>
  <c r="G37" s="1"/>
  <c r="I33"/>
  <c r="I32" s="1"/>
  <c r="I31" s="1"/>
  <c r="I30" s="1"/>
  <c r="I29" s="1"/>
  <c r="I28" s="1"/>
  <c r="H33"/>
  <c r="H32" s="1"/>
  <c r="H31" s="1"/>
  <c r="H30" s="1"/>
  <c r="H29" s="1"/>
  <c r="H28" s="1"/>
  <c r="G33"/>
  <c r="G32" s="1"/>
  <c r="G31" s="1"/>
  <c r="G30" s="1"/>
  <c r="G29" s="1"/>
  <c r="G28" s="1"/>
  <c r="I24"/>
  <c r="I23" s="1"/>
  <c r="I22" s="1"/>
  <c r="I21" s="1"/>
  <c r="I20" s="1"/>
  <c r="F17" i="2" s="1"/>
  <c r="H24" i="3"/>
  <c r="H23" s="1"/>
  <c r="H22" s="1"/>
  <c r="H21" s="1"/>
  <c r="H20" s="1"/>
  <c r="E17" i="2" s="1"/>
  <c r="G24" i="3"/>
  <c r="G23" s="1"/>
  <c r="G22" s="1"/>
  <c r="G21" s="1"/>
  <c r="G20" s="1"/>
  <c r="D17" i="2" s="1"/>
  <c r="I18" i="3"/>
  <c r="I17" s="1"/>
  <c r="I16" s="1"/>
  <c r="I15" s="1"/>
  <c r="I14" s="1"/>
  <c r="H18"/>
  <c r="H17" s="1"/>
  <c r="H16" s="1"/>
  <c r="H15" s="1"/>
  <c r="H14" s="1"/>
  <c r="G18"/>
  <c r="G17" s="1"/>
  <c r="G16" s="1"/>
  <c r="G15" s="1"/>
  <c r="G14" s="1"/>
  <c r="F15" i="5" s="1"/>
  <c r="E51" i="1"/>
  <c r="E50" s="1"/>
  <c r="D51"/>
  <c r="D50" s="1"/>
  <c r="E59"/>
  <c r="E58" s="1"/>
  <c r="D59"/>
  <c r="D58" s="1"/>
  <c r="C59"/>
  <c r="C58" s="1"/>
  <c r="E39"/>
  <c r="E38" s="1"/>
  <c r="D39"/>
  <c r="D38" s="1"/>
  <c r="C39"/>
  <c r="C38" s="1"/>
  <c r="E36"/>
  <c r="E35" s="1"/>
  <c r="D36"/>
  <c r="D35" s="1"/>
  <c r="C36"/>
  <c r="C35" s="1"/>
  <c r="E33"/>
  <c r="E31"/>
  <c r="E28"/>
  <c r="D33"/>
  <c r="D31"/>
  <c r="D28"/>
  <c r="C33"/>
  <c r="C31"/>
  <c r="C28"/>
  <c r="E25"/>
  <c r="D25"/>
  <c r="C25"/>
  <c r="E24"/>
  <c r="D24"/>
  <c r="C24"/>
  <c r="C14" s="1"/>
  <c r="E19"/>
  <c r="E18" s="1"/>
  <c r="D19"/>
  <c r="D18" s="1"/>
  <c r="C19"/>
  <c r="C18" s="1"/>
  <c r="E16"/>
  <c r="D16"/>
  <c r="C16"/>
  <c r="E15"/>
  <c r="D15"/>
  <c r="C15"/>
  <c r="G68" i="3" l="1"/>
  <c r="F46" i="5"/>
  <c r="F52" i="4"/>
  <c r="F51" s="1"/>
  <c r="F50" s="1"/>
  <c r="G94" i="3"/>
  <c r="F94" i="4"/>
  <c r="F93" s="1"/>
  <c r="F92" s="1"/>
  <c r="F91" s="1"/>
  <c r="F90" s="1"/>
  <c r="F39" i="5"/>
  <c r="F38" s="1"/>
  <c r="F14"/>
  <c r="F13" s="1"/>
  <c r="H83" i="4"/>
  <c r="H82" s="1"/>
  <c r="H81" s="1"/>
  <c r="H80" s="1"/>
  <c r="H79" s="1"/>
  <c r="G35" i="5"/>
  <c r="H83" i="3"/>
  <c r="H82" s="1"/>
  <c r="H81" s="1"/>
  <c r="H80" s="1"/>
  <c r="H79" s="1"/>
  <c r="F35" i="5"/>
  <c r="G83" i="3"/>
  <c r="G82" s="1"/>
  <c r="G81" s="1"/>
  <c r="G80" s="1"/>
  <c r="G79" s="1"/>
  <c r="H35" i="5"/>
  <c r="I83" i="3"/>
  <c r="I82" s="1"/>
  <c r="I81" s="1"/>
  <c r="I80" s="1"/>
  <c r="I79" s="1"/>
  <c r="G83" i="4"/>
  <c r="G82" s="1"/>
  <c r="G81" s="1"/>
  <c r="G80" s="1"/>
  <c r="G79" s="1"/>
  <c r="F83"/>
  <c r="F82" s="1"/>
  <c r="F81" s="1"/>
  <c r="F80" s="1"/>
  <c r="F79" s="1"/>
  <c r="G60" i="3"/>
  <c r="G59" s="1"/>
  <c r="G58" s="1"/>
  <c r="F60" i="4"/>
  <c r="F59" s="1"/>
  <c r="F58" s="1"/>
  <c r="H36" i="3"/>
  <c r="G94" i="4"/>
  <c r="G93" s="1"/>
  <c r="G92" s="1"/>
  <c r="G91" s="1"/>
  <c r="G90" s="1"/>
  <c r="I36" i="3"/>
  <c r="H36" i="4"/>
  <c r="G36" i="3"/>
  <c r="F36" i="4"/>
  <c r="H94" i="3"/>
  <c r="H93" s="1"/>
  <c r="H92" s="1"/>
  <c r="H91" s="1"/>
  <c r="H90" s="1"/>
  <c r="G93"/>
  <c r="G92" s="1"/>
  <c r="G91" s="1"/>
  <c r="G90" s="1"/>
  <c r="D32" i="2" s="1"/>
  <c r="D31" s="1"/>
  <c r="I94" i="3"/>
  <c r="I93" s="1"/>
  <c r="I92" s="1"/>
  <c r="I91" s="1"/>
  <c r="I90" s="1"/>
  <c r="H94" i="4"/>
  <c r="H93" s="1"/>
  <c r="H92" s="1"/>
  <c r="H91" s="1"/>
  <c r="H90" s="1"/>
  <c r="G43" i="5"/>
  <c r="G44"/>
  <c r="G45"/>
  <c r="F45"/>
  <c r="F44"/>
  <c r="H43"/>
  <c r="H45"/>
  <c r="H44"/>
  <c r="G36" i="4"/>
  <c r="H33"/>
  <c r="H32" s="1"/>
  <c r="H31" s="1"/>
  <c r="H30" s="1"/>
  <c r="H29" s="1"/>
  <c r="H28" s="1"/>
  <c r="D49" i="1"/>
  <c r="D48" s="1"/>
  <c r="E49"/>
  <c r="E48" s="1"/>
  <c r="G67" i="3"/>
  <c r="G66" s="1"/>
  <c r="G65" s="1"/>
  <c r="G64" s="1"/>
  <c r="I67"/>
  <c r="I66" s="1"/>
  <c r="I65" s="1"/>
  <c r="I64" s="1"/>
  <c r="H67"/>
  <c r="H66" s="1"/>
  <c r="H65" s="1"/>
  <c r="E27" i="2" s="1"/>
  <c r="E26" s="1"/>
  <c r="G15" i="5"/>
  <c r="E16" i="2"/>
  <c r="H13" i="3"/>
  <c r="E18" i="2"/>
  <c r="E19"/>
  <c r="G27" i="5"/>
  <c r="G26" s="1"/>
  <c r="E21" i="2"/>
  <c r="F29" i="5"/>
  <c r="F28" s="1"/>
  <c r="D22" i="2"/>
  <c r="H29" i="5"/>
  <c r="H28" s="1"/>
  <c r="F22" i="2"/>
  <c r="E25"/>
  <c r="F16"/>
  <c r="I13" i="3"/>
  <c r="H15" i="5"/>
  <c r="H14" s="1"/>
  <c r="D19" i="2"/>
  <c r="D18"/>
  <c r="F19"/>
  <c r="F18"/>
  <c r="D21"/>
  <c r="D20" s="1"/>
  <c r="F27" i="5"/>
  <c r="F26" s="1"/>
  <c r="F21" i="2"/>
  <c r="F20" s="1"/>
  <c r="H27" i="5"/>
  <c r="H26" s="1"/>
  <c r="E22" i="2"/>
  <c r="G29" i="5"/>
  <c r="G28" s="1"/>
  <c r="F25" i="2"/>
  <c r="H49" i="4"/>
  <c r="H42" i="5"/>
  <c r="H40" s="1"/>
  <c r="H39" s="1"/>
  <c r="H38" s="1"/>
  <c r="I49" i="3"/>
  <c r="F24" i="2"/>
  <c r="G42" i="5"/>
  <c r="G40" s="1"/>
  <c r="G39" s="1"/>
  <c r="G38" s="1"/>
  <c r="E24" i="2"/>
  <c r="H49" i="3"/>
  <c r="G49" i="4"/>
  <c r="H67"/>
  <c r="H66" s="1"/>
  <c r="H65" s="1"/>
  <c r="H64" s="1"/>
  <c r="F67"/>
  <c r="F66" s="1"/>
  <c r="F65" s="1"/>
  <c r="F64" s="1"/>
  <c r="G67"/>
  <c r="G66" s="1"/>
  <c r="G65" s="1"/>
  <c r="G64" s="1"/>
  <c r="G33"/>
  <c r="G32" s="1"/>
  <c r="G31" s="1"/>
  <c r="G30" s="1"/>
  <c r="G29" s="1"/>
  <c r="G28" s="1"/>
  <c r="F33"/>
  <c r="F32" s="1"/>
  <c r="F31" s="1"/>
  <c r="F30" s="1"/>
  <c r="F29" s="1"/>
  <c r="F28" s="1"/>
  <c r="H24"/>
  <c r="H23" s="1"/>
  <c r="H22" s="1"/>
  <c r="H21" s="1"/>
  <c r="H20" s="1"/>
  <c r="H13" s="1"/>
  <c r="G24"/>
  <c r="G23" s="1"/>
  <c r="G22" s="1"/>
  <c r="G21" s="1"/>
  <c r="G20" s="1"/>
  <c r="G13" s="1"/>
  <c r="F24"/>
  <c r="F23" s="1"/>
  <c r="F22" s="1"/>
  <c r="F21" s="1"/>
  <c r="F20" s="1"/>
  <c r="F13" s="1"/>
  <c r="G13" i="3"/>
  <c r="D16" i="2"/>
  <c r="E30" i="1"/>
  <c r="E27" s="1"/>
  <c r="E14" s="1"/>
  <c r="D30"/>
  <c r="D27" s="1"/>
  <c r="D14" s="1"/>
  <c r="C30"/>
  <c r="C27" s="1"/>
  <c r="F49" i="4" l="1"/>
  <c r="F104" s="1"/>
  <c r="G49" i="3"/>
  <c r="D23" i="2" s="1"/>
  <c r="I12" i="3"/>
  <c r="D24" i="2"/>
  <c r="D15"/>
  <c r="G12" i="4"/>
  <c r="E15" i="2"/>
  <c r="F15"/>
  <c r="H12" i="4"/>
  <c r="D27" i="2"/>
  <c r="D26"/>
  <c r="E23"/>
  <c r="F27"/>
  <c r="F26" s="1"/>
  <c r="F23"/>
  <c r="D25"/>
  <c r="H104" i="4"/>
  <c r="G104"/>
  <c r="G14" i="5"/>
  <c r="G13" s="1"/>
  <c r="E20" i="2"/>
  <c r="F32"/>
  <c r="F31" s="1"/>
  <c r="E32"/>
  <c r="E31" s="1"/>
  <c r="H64" i="3"/>
  <c r="H104" s="1"/>
  <c r="F30" i="2"/>
  <c r="F29" s="1"/>
  <c r="I104" i="3"/>
  <c r="H13" i="5"/>
  <c r="F25"/>
  <c r="C64" i="1"/>
  <c r="C18" i="9" s="1"/>
  <c r="D64" i="1"/>
  <c r="D18" i="9" s="1"/>
  <c r="E64" i="1"/>
  <c r="E18" i="9" s="1"/>
  <c r="H25" i="5"/>
  <c r="G25"/>
  <c r="H34"/>
  <c r="H33" s="1"/>
  <c r="G34"/>
  <c r="G33" s="1"/>
  <c r="E30" i="2"/>
  <c r="E29" s="1"/>
  <c r="D30"/>
  <c r="D29" s="1"/>
  <c r="F34" i="5"/>
  <c r="F33" s="1"/>
  <c r="F12" s="1"/>
  <c r="F55" s="1"/>
  <c r="G12" l="1"/>
  <c r="G55" s="1"/>
  <c r="H12"/>
  <c r="F12" i="4"/>
  <c r="H12" i="3"/>
  <c r="D34" i="2"/>
  <c r="E34"/>
  <c r="F34"/>
  <c r="G12" i="3"/>
  <c r="G104"/>
  <c r="C22" i="9" s="1"/>
  <c r="C17" s="1"/>
  <c r="C26" s="1"/>
  <c r="H55" i="5"/>
  <c r="E22" i="9"/>
  <c r="E17" s="1"/>
  <c r="E26" s="1"/>
  <c r="D22"/>
  <c r="D17" s="1"/>
  <c r="D26" s="1"/>
  <c r="E24" l="1"/>
  <c r="E25"/>
  <c r="E23"/>
  <c r="E20"/>
  <c r="E21"/>
  <c r="E19"/>
  <c r="D25"/>
  <c r="D23"/>
  <c r="D24"/>
  <c r="D21"/>
  <c r="D19"/>
  <c r="D20"/>
  <c r="C24"/>
  <c r="C25"/>
  <c r="C23"/>
  <c r="C20"/>
  <c r="C21"/>
  <c r="C19"/>
</calcChain>
</file>

<file path=xl/sharedStrings.xml><?xml version="1.0" encoding="utf-8"?>
<sst xmlns="http://schemas.openxmlformats.org/spreadsheetml/2006/main" count="1260" uniqueCount="452">
  <si>
    <t>к бюджету муниципального образования</t>
  </si>
  <si>
    <t>Код бюджетной классификации Российской федерации</t>
  </si>
  <si>
    <t>Наименование кода дохода бюджета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</si>
  <si>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</si>
  <si>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</si>
  <si>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</si>
  <si>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</si>
  <si>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</si>
  <si>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</si>
  <si>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</si>
  <si>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</si>
  <si>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</si>
  <si>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</si>
  <si>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</si>
  <si>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</si>
  <si>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</si>
  <si>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</si>
  <si>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</si>
  <si>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</si>
  <si>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</si>
  <si>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</si>
  <si>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</si>
  <si>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</si>
  <si>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</si>
  <si>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</si>
  <si>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</si>
  <si>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</si>
  <si>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</si>
  <si>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</si>
  <si>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</si>
  <si>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</si>
  <si>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</si>
  <si>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</si>
  <si>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</si>
  <si>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</si>
  <si>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</si>
  <si>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</si>
  <si>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</si>
  <si>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</si>
  <si>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</si>
  <si>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</si>
  <si>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</si>
  <si>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</si>
  <si>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</si>
  <si>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 xml:space="preserve">Доходы от использования имущества, находящегося в государственной и муниципальной собственности 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</si>
  <si>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</si>
  <si>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</si>
  <si>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</si>
  <si>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</si>
  <si>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</si>
  <si>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</si>
  <si>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</si>
  <si>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</si>
  <si>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</si>
  <si>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</si>
  <si>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</si>
  <si>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</si>
  <si>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</si>
  <si>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</si>
  <si>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 сельских поселений</t>
  </si>
  <si>
    <t>ИТОГО ДОХОДОВ:</t>
  </si>
  <si>
    <t>Наименование разделов и подразделов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</si>
  <si>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</si>
  <si>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</si>
  <si>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</si>
  <si>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</si>
  <si>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</si>
  <si>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</si>
  <si>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Другие вопросы в области  национальной безопасности 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</si>
  <si>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</si>
  <si>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</si>
  <si>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</si>
  <si>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</si>
  <si>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</si>
  <si>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Культура, кинематография</t>
  </si>
  <si>
    <t>Культура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</si>
  <si>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</si>
  <si>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</si>
  <si>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Условно утвержденные расходы</t>
  </si>
  <si>
    <t>ИТОГО   РАСХОДОВ</t>
  </si>
  <si>
    <t xml:space="preserve"> ( тыс. рублей)</t>
  </si>
  <si>
    <t xml:space="preserve">к бюджету муниципального образования </t>
  </si>
  <si>
    <t xml:space="preserve">       (тысяч рублей)</t>
  </si>
  <si>
    <t>Наименование</t>
  </si>
  <si>
    <t>Вед</t>
  </si>
  <si>
    <t>Рз</t>
  </si>
  <si>
    <t>Пр</t>
  </si>
  <si>
    <t>ЦСР</t>
  </si>
  <si>
    <t>ВР</t>
  </si>
  <si>
    <t>Администрация Новоюласенского сельсовета</t>
  </si>
  <si>
    <t>31.0.00.00000</t>
  </si>
  <si>
    <t>31.1.00.00000</t>
  </si>
  <si>
    <t>Основные мероприятия «Содержание органов местного самоуправления»</t>
  </si>
  <si>
    <t>31.1.01.00000</t>
  </si>
  <si>
    <t>Глава муниципального образования</t>
  </si>
  <si>
    <t>31.1.01.10010</t>
  </si>
  <si>
    <t>Расходы на выплаты персоналу государственных (муниципальных) органов</t>
  </si>
  <si>
    <t>Центральный аппарат</t>
  </si>
  <si>
    <t>31.1.01.10020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</si>
  <si>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</si>
  <si>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</si>
  <si>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</si>
  <si>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</t>
  </si>
  <si>
    <t>31.1.01.51180</t>
  </si>
  <si>
    <t>31.3.00.00000</t>
  </si>
  <si>
    <t>Основные мероприятия «Разработка и утверждение комплекса мер по обеспечению пожарной безопасности муниципальных учреждений и жилищного фонда»</t>
  </si>
  <si>
    <t>31.3.01.00000</t>
  </si>
  <si>
    <t>Разработка и утверждение комплекса мер по обеспечению пожарной безопасности муниципальных учреждений и жилищного фонда</t>
  </si>
  <si>
    <t>31.3.01.60080</t>
  </si>
  <si>
    <t>Другие вопросы в области национальной безопасности и правоохранительной деятельности</t>
  </si>
  <si>
    <t>Основные мероприятия «Прочие мероприятия в области национальной безопасности и правоохранительной деятельности»</t>
  </si>
  <si>
    <t>31.3.02.00000</t>
  </si>
  <si>
    <t>Прочие мероприятия в области национальной безопасности и правоохранительной деятельности</t>
  </si>
  <si>
    <t>31.3.02.60090</t>
  </si>
  <si>
    <t>32.0.00.00000</t>
  </si>
  <si>
    <t>32.1.00.00000</t>
  </si>
  <si>
    <t>Содержание автомобильных дорог и инженерных сооружений на них в границах поселений</t>
  </si>
  <si>
    <t>32.1.01.60110</t>
  </si>
  <si>
    <t>31.4.00.00000</t>
  </si>
  <si>
    <t>Основные мероприятия «Подготовка документов для внесения в государственный кадастр недвижимости сведений о границах муниципальных образований, границ населенных пунктов, территориальных зонах, зонах с особыми условиями использования территорий»</t>
  </si>
  <si>
    <t>31.4.03.00000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</si>
  <si>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территории</t>
  </si>
  <si>
    <t>31.4.03.60280</t>
  </si>
  <si>
    <t>Муниципальная программа «Комплексное развитие жилищно-коммунальной инфраструктуры муниципального образования Новоюласенский  сельсовет Красногвардейского района Оренбургской области»</t>
  </si>
  <si>
    <t>33.0.00.00000</t>
  </si>
  <si>
    <t>Подпрограмма «Комплексное развитие коммунальной инфраструктуры»</t>
  </si>
  <si>
    <t>33.2.00.00000</t>
  </si>
  <si>
    <t>Основное мероприятие «Мероприятия в области коммунального хозяйства»</t>
  </si>
  <si>
    <t>33.2.01.00000</t>
  </si>
  <si>
    <t>Содержание объектов коммунального хозяйства</t>
  </si>
  <si>
    <t>33.2.01.60160</t>
  </si>
  <si>
    <t>31.5.00.00000</t>
  </si>
  <si>
    <t>Основные мероприятия «Организация и обеспечение досуга жителей поселения услугами организаций культуры»</t>
  </si>
  <si>
    <t>31.5.01.00000</t>
  </si>
  <si>
    <t>Дома культуры и другие учреждения культуры (за исключением библиотек, музеев, театров, концертных и других организаций исполнительских искусств)</t>
  </si>
  <si>
    <t>31.5.01.60220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</si>
  <si>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значения, в соответствии с заключенными соглашениями (услуги организации культуры)</t>
  </si>
  <si>
    <t>31.5.01.61020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</si>
  <si>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значения, в соответствии с заключенными соглашениями (библиотеки)</t>
  </si>
  <si>
    <t>31.5.01.61030</t>
  </si>
  <si>
    <t>Основное мероприятие "Содержание органов местного самоуправления"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</si>
  <si>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(внешний муниципальный финансовый контроль)</t>
  </si>
  <si>
    <t>31.1.01.61010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</si>
  <si>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(составление проекта бюджета поселения, исполнение бюджета поселения, осуществление контроля за его исполнением, составление отчета об исполнении бюджета поселения)</t>
  </si>
  <si>
    <t>31.1.01.61040</t>
  </si>
  <si>
    <t>ИТОГО</t>
  </si>
  <si>
    <t>01</t>
  </si>
  <si>
    <t>02</t>
  </si>
  <si>
    <t>04</t>
  </si>
  <si>
    <t>03</t>
  </si>
  <si>
    <t>09</t>
  </si>
  <si>
    <t>05</t>
  </si>
  <si>
    <t>08</t>
  </si>
  <si>
    <t>РЗ</t>
  </si>
  <si>
    <t>ПР</t>
  </si>
  <si>
    <t>Основное мероприятие "Разработка и утверждение комплекса мер по обеспечению пожарной безопасности муниципальных учреждений и жилищного фонда"</t>
  </si>
  <si>
    <t>Основное мероприятие "Прочие мероприятия в области национальной безопасности и правоохранительной деятельности "</t>
  </si>
  <si>
    <t>Основное мероприятие "Подготовка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территорий"</t>
  </si>
  <si>
    <t>Основное мероприятие "Организация и обеспечение досуга жителей поселения услугами организаций культуры"</t>
  </si>
  <si>
    <t>Основное мероприятие "Содержание и ремонт автомобильных дорог общего пользования местного значения в муниципальном образовании"</t>
  </si>
  <si>
    <t>ИТОГО РАСХОДОВ</t>
  </si>
  <si>
    <t>540</t>
  </si>
  <si>
    <t>(тысяч рублей)</t>
  </si>
  <si>
    <t>Приложение 4</t>
  </si>
  <si>
    <t>Перечень главных администраторов источников финансирования</t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</si>
  <si>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</si>
  <si>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</si>
  <si>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</si>
  <si>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</si>
  <si>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 сельских поселений</t>
  </si>
  <si>
    <t>Администрация муниципального образования                                           Новоюласенский сельсовет</t>
  </si>
  <si>
    <t>018</t>
  </si>
  <si>
    <t>Приложение 3</t>
  </si>
  <si>
    <t>Код бюджетной классификации Российской Федерации</t>
  </si>
  <si>
    <t>Наименование администратора доходов бюджета поселения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</si>
  <si>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</si>
  <si>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</si>
  <si>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</si>
  <si>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</si>
  <si>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</si>
  <si>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</si>
  <si>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1 13 02065 10 0000 130</t>
  </si>
  <si>
    <t>Доходы, поступающие в порядке возмещения расходов, понесенных в связи с эксплуатацией  имущества сельских поселений</t>
  </si>
  <si>
    <t>1 13 02995 10 0000 130</t>
  </si>
  <si>
    <t>Прочие доходы от компенсации затрат 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</si>
  <si>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</si>
  <si>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</si>
  <si>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</si>
  <si>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</si>
  <si>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</si>
  <si>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</si>
  <si>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</si>
  <si>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</si>
  <si>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1 14 06025 10 0000 430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</si>
  <si>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</si>
  <si>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1 15 02050 10 0000 140</t>
  </si>
  <si>
    <t>Платежи, взимаемые органами местного самоуправления (организациями) сельских  поселений за выполнение определенных функций</t>
  </si>
  <si>
    <t>1 17 01050 10 0000 180</t>
  </si>
  <si>
    <t>Невыясненные поступления, зачисляемые в бюджеты сельских  поселений</t>
  </si>
  <si>
    <t>1 17 05050 10 0000 180</t>
  </si>
  <si>
    <t>Прочие неналоговые доходы бюджетов сельских поселений</t>
  </si>
  <si>
    <t xml:space="preserve">Дотации бюджетам сельских поселений на поддержку мер по обеспечению сбалансированности бюджетов </t>
  </si>
  <si>
    <t>Прочие дотации бюджетам сельских поселений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</si>
  <si>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</si>
  <si>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</si>
  <si>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Прочие субвенции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</si>
  <si>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</si>
  <si>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</si>
  <si>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  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</si>
  <si>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</si>
  <si>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</si>
  <si>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</si>
  <si>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</si>
  <si>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Финансовый отдел администрации</t>
  </si>
  <si>
    <t>Красногвардейского района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</si>
  <si>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</si>
  <si>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Адми
нистра
тора дохо
дов
</t>
  </si>
  <si>
    <t xml:space="preserve">доходов бюджета
поселения 
</t>
  </si>
  <si>
    <t>Администрация муниципального образования Новоюласенский  сельсовет</t>
  </si>
  <si>
    <t>012</t>
  </si>
  <si>
    <t>Приложение 2</t>
  </si>
  <si>
    <t>Приложение  1</t>
  </si>
  <si>
    <t xml:space="preserve">Новоюласенский сельсовет </t>
  </si>
  <si>
    <r>
      <t xml:space="preserve">                                                        (</t>
    </r>
    <r>
      <rPr>
        <sz val="10"/>
        <color theme="1"/>
        <rFont val="Times New Roman"/>
        <family val="1"/>
        <charset val="204"/>
      </rPr>
      <t>тыс. рублей)</t>
    </r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</si>
  <si>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</si>
  <si>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</si>
  <si>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</si>
  <si>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</si>
  <si>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</si>
  <si>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</si>
  <si>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</si>
  <si>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</si>
  <si>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</si>
  <si>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</si>
  <si>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</si>
  <si>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</si>
  <si>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</si>
  <si>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</si>
  <si>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</si>
  <si>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</si>
  <si>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</si>
  <si>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</si>
  <si>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№ п/п</t>
  </si>
  <si>
    <t>Наименование межбюджетного трансферта</t>
  </si>
  <si>
    <t>1.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</si>
  <si>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(внешний муниципальный финансовый контроль)</t>
  </si>
  <si>
    <t>2.</t>
  </si>
  <si>
    <t>ИТОГО: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</si>
  <si>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(составление и рассмотрение проектов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поселения)</t>
  </si>
  <si>
    <t>3.</t>
  </si>
  <si>
    <t>4.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</si>
  <si>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(по формированию и обеспечению деятельности комиссии по соблюдению требований к служебному поведению муниципальных служащих и урегулированию конфликта интересов)</t>
  </si>
  <si>
    <t>31.1.01.61050</t>
  </si>
  <si>
    <t>3110161050</t>
  </si>
  <si>
    <t>Муниципальная программа "Устойчивое развитие  территории муниципального образования Новоюласенский сельсовет Красногвардейского района Оренбургской области"</t>
  </si>
  <si>
    <t>Подпрограмма "Обеспечение реализации муниципальной Программы "Устойчивое развитие территории  муниципального образования Новоюласенский сельсовет Красногвардейского района Оренбургской области"</t>
  </si>
  <si>
    <t>Подпрограмма «Развитие системы градорегулирование в муниципальном образовании Новоюласенский сельсовет Красногвардейского района Оренбургской области»</t>
  </si>
  <si>
    <t>Подпрограмма "Развитие культуры в  муниципальном образовании Новоюласенский сельсовет Красногвардейского района Оренбургской области"</t>
  </si>
  <si>
    <t>Муниципальная программа «Комплексное развитие жилищно-коммунальной инфраструктуры и повышение уровня благоустройства на территории муниципального образования Новоюласенский сельсовет Красногвардейского района Оренбургской области»</t>
  </si>
  <si>
    <t>Муниципальная программа "Комплексное развитие транспортной инфраструктуры муниципального образования Новоюласенский сельсовет "</t>
  </si>
  <si>
    <t>Подпрограмма "Содержание и ремонт автомобильных дорог общего пользования местного значения в муниципальном образовании Новоюласенский сельсовет "</t>
  </si>
  <si>
    <t>Муниципальная программа «Устойчивое развитие территории муниципального образования Новоюласенский сельсовет Красногвардейского района Оренбургской области»</t>
  </si>
  <si>
    <t>Подпрограмма «Обеспечение реализации муниципальной программы «Устойчивое развитие территории муниципального образования Новоюласенский сельсовет Красногвардейского района Оренбургской области»</t>
  </si>
  <si>
    <t>Подпрограмма «Обеспечение безопасности жизнедеятельности населения в  муниципальном образовании Новоюласенский сельсовет Красногвардейского района Оренбургской области»</t>
  </si>
  <si>
    <t>Подпрограмма «Обеспечение безопасности жизнедеятельности населения муниципального образования Новоюласенский сельсовет Красногвардейского района Оренбургской области»</t>
  </si>
  <si>
    <t>Муниципальная программа «Комплексное развитие транспортной инфраструктуры муниципального образования Новоюласенский сельсовет Красногвардейского района Оренбургской области»</t>
  </si>
  <si>
    <t>Подпрограмма «Развитие системы градорегулирования в муниципальном образовании Новоюласенский сельсовет Красногвардейского района Оренбургской области»</t>
  </si>
  <si>
    <t>Муниципальная программа «Комплексное развитие жилищно-коммунальной инфраструктуры муниципального образования Новоюласенский  сельсовет»</t>
  </si>
  <si>
    <t>Подпрограмма «Развитие культуры в муниципальном образовании Новоюласенский сельсовет Красногвардейского района Оренбургской области»</t>
  </si>
  <si>
    <t>Муниципальная программа «Комплексное развитие транспортной инфраструктуры муниципального образования Новоюласенский сельсовет »</t>
  </si>
  <si>
    <t>Подпрограмма «Содержание и ремонт автомобильных дорог общего пользования местного значения в муниципальном образовании Новоюласенский сельсовет »</t>
  </si>
  <si>
    <t xml:space="preserve">Приложение  </t>
  </si>
  <si>
    <t>2021г</t>
  </si>
  <si>
    <t xml:space="preserve">                                                                     к бюджету муниципального образования</t>
  </si>
  <si>
    <t xml:space="preserve">                  Программа</t>
  </si>
  <si>
    <t>Бюджет</t>
  </si>
  <si>
    <t>2 02 10000 00 0000 150</t>
  </si>
  <si>
    <t>2 02 1500100 0000 150</t>
  </si>
  <si>
    <t>2 02 15001 10 0000 150</t>
  </si>
  <si>
    <t>2 02 30000 00 0000 150</t>
  </si>
  <si>
    <t>2 02 35118 00 0000 150</t>
  </si>
  <si>
    <t>2 02 35118 10 0000 150</t>
  </si>
  <si>
    <t>Источники внутреннего финансирования  дефицита бюджета поселения</t>
  </si>
  <si>
    <t>Наименование показателя</t>
  </si>
  <si>
    <t>2020 год</t>
  </si>
  <si>
    <t>2021 год</t>
  </si>
  <si>
    <t>Утвержденные бюджетные назначения</t>
  </si>
  <si>
    <t>2 02 15002 10 0000 150</t>
  </si>
  <si>
    <t>2 02 19999 10 0000 150</t>
  </si>
  <si>
    <t>2 02 29999 10 0000 150</t>
  </si>
  <si>
    <t>2 02 39999 10 0000 150</t>
  </si>
  <si>
    <t>2 02 40014 10 0000 150</t>
  </si>
  <si>
    <t>2 02 45160 10 0000 150</t>
  </si>
  <si>
    <t>2 02 49999 10 0000 150</t>
  </si>
  <si>
    <t>2 08 05000 10 0000 150</t>
  </si>
  <si>
    <t>2 02 20216 10 0000 150</t>
  </si>
  <si>
    <t>Перечень главных администраторов доходов бюджета поселения</t>
  </si>
  <si>
    <t>Код главы</t>
  </si>
  <si>
    <t>Поступление доходов в бюджет поселения по кодам видов доходов,</t>
  </si>
  <si>
    <t>00</t>
  </si>
  <si>
    <t>10</t>
  </si>
  <si>
    <t>14</t>
  </si>
  <si>
    <t>12</t>
  </si>
  <si>
    <t>Приложение № 11</t>
  </si>
  <si>
    <t>5.</t>
  </si>
  <si>
    <t>Подпрограмма "Обеспечение безопасности жизнедеятельности населения в муниципальном образовании Новоюласенский сельсовет Красногвардейского района Оренбургской области"</t>
  </si>
  <si>
    <t>Приложение № 5</t>
  </si>
  <si>
    <t xml:space="preserve">                                                                                                                                         Приложение № 7</t>
  </si>
  <si>
    <t xml:space="preserve">                                                                                                                                                                   Приложение № 8</t>
  </si>
  <si>
    <t>3320000000</t>
  </si>
  <si>
    <t>Подпрограмма "Комплексное развитие коммунальной инфраструктуры"</t>
  </si>
  <si>
    <t>Основное мероприятие "Мероприятия  в области коммунального хозяйства "</t>
  </si>
  <si>
    <t>3320100000</t>
  </si>
  <si>
    <t>2 02 30024 10 0000 150</t>
  </si>
  <si>
    <t>2 07 05010 10 0000 150</t>
  </si>
  <si>
    <t>2 07 05020 10 0000 150</t>
  </si>
  <si>
    <t>2 07 05030 10 0000 150</t>
  </si>
  <si>
    <t>2 18 05010 10 0000 150</t>
  </si>
  <si>
    <t>2 18 05020 10 0000 150</t>
  </si>
  <si>
    <t>2 18 05030 10 0000 150</t>
  </si>
  <si>
    <t>2 19 60010 10 0000 150</t>
  </si>
  <si>
    <t>Субвенции  бюджетам сельских поселений на выполнение передаваемых полномочий субъектов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</si>
  <si>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</si>
  <si>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бюджетов сельских поселений от возврата автономными учреждениями остатков субсидий прошлых лет</t>
  </si>
  <si>
    <t>2022 год</t>
  </si>
  <si>
    <t>1 16 00000 00 0000 000</t>
  </si>
  <si>
    <t>Штрафы, санкции, возмещение ущерба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</si>
  <si>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</si>
  <si>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</si>
  <si>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</si>
  <si>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</si>
  <si>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</si>
  <si>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</si>
  <si>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</si>
  <si>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</si>
  <si>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2022г</t>
  </si>
  <si>
    <t xml:space="preserve">муниципальных внутренних заимствований </t>
  </si>
  <si>
    <t>Предельный срок погашения долговых обязательств</t>
  </si>
  <si>
    <t>Предельный срок погашения долговых обязательств 2021 года</t>
  </si>
  <si>
    <t>2020 года</t>
  </si>
  <si>
    <t>2022 года</t>
  </si>
  <si>
    <t>Муниципальные ценные бумаги</t>
  </si>
  <si>
    <t>1. Размещение муниципальных ценных бумаг</t>
  </si>
  <si>
    <t>2. Погашение муниципальных ценных бумаг</t>
  </si>
  <si>
    <t>Кредиты от кредитных организаций</t>
  </si>
  <si>
    <t>1. Привлечение кредитов от кредитных организаций</t>
  </si>
  <si>
    <t>2. Погашение кредитов, привлеченных от кредитных организаций</t>
  </si>
  <si>
    <t>Бюджетные кредиты из других бюджетов бюджетной системы Российской Федерации</t>
  </si>
  <si>
    <t>1. Привлечение бюджетных кредитов из других бюджетов бюджетной системы Российской Федерации</t>
  </si>
  <si>
    <r>
      <t xml:space="preserve">2. </t>
    </r>
    <r>
      <rPr>
        <sz val="10"/>
        <color rgb="FF000000"/>
        <rFont val="Times New Roman"/>
        <family val="1"/>
        <charset val="204"/>
      </rPr>
      <t>Погашение бюджетных кредитов, привлеченных из других бюджетов бюджетной системы Российской Федерации</t>
    </r>
  </si>
  <si>
    <t>1.2. Бюджетные кредиты, предоставленные для частичного покрытия временных кассовых разрывов, возникающих при исполнении бюджета муниципального образования Новоюласенский сельсовет</t>
  </si>
  <si>
    <t>2.2 Бюджетные кредиты, предоставленные для частичного покрытия временных кассовых разрывов, возникающих при исполнении бюджета муниципального образования Новоюласенский сельсовет</t>
  </si>
  <si>
    <r>
      <t xml:space="preserve">1.1. </t>
    </r>
    <r>
      <rPr>
        <sz val="10"/>
        <color rgb="FF000000"/>
        <rFont val="Times New Roman"/>
        <family val="1"/>
        <charset val="204"/>
      </rPr>
      <t xml:space="preserve">Бюджетные кредиты, предоставленные </t>
    </r>
    <r>
      <rPr>
        <sz val="10"/>
        <color theme="1"/>
        <rFont val="Times New Roman"/>
        <family val="1"/>
        <charset val="204"/>
      </rPr>
      <t>для частичного покрытия дефицита муниципального образования Новоюласенский сельсовет, возврат которых осуществляется муниципальным образованием Новоюласенский сельсовет</t>
    </r>
  </si>
  <si>
    <r>
      <t xml:space="preserve">2.1. </t>
    </r>
    <r>
      <rPr>
        <sz val="10"/>
        <color rgb="FF000000"/>
        <rFont val="Times New Roman"/>
        <family val="1"/>
        <charset val="204"/>
      </rPr>
      <t xml:space="preserve">Бюджетные кредиты, предоставленные </t>
    </r>
    <r>
      <rPr>
        <sz val="10"/>
        <color theme="1"/>
        <rFont val="Times New Roman"/>
        <family val="1"/>
        <charset val="204"/>
      </rPr>
      <t>для частичного покрытия дефицита муниципального образования Новоюласенский сельсовет, возврат которых осуществляется муниципальным образованием Новоюласенский сельсовет</t>
    </r>
  </si>
  <si>
    <t xml:space="preserve">                                                                                                                                               (тысяч рублей)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</si>
  <si>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</si>
  <si>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</si>
  <si>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</si>
  <si>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</si>
  <si>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к бюджету муниципального образования </t>
  </si>
  <si>
    <t>Приложение № 6</t>
  </si>
  <si>
    <t>Всего источников финансирования дефицитов бюджетов</t>
  </si>
  <si>
    <t xml:space="preserve"> к бюджету муниципального образования                                                                                           </t>
  </si>
  <si>
    <t xml:space="preserve">Новоюласенский  сельсовет на 2021 год  </t>
  </si>
  <si>
    <t xml:space="preserve">  Новоюласенский сельсовет на 2021 год</t>
  </si>
  <si>
    <t>Ведомственная структура расходов бюджета поселения на 2021 год  и  плановый период 2022 и 2023 годов</t>
  </si>
  <si>
    <t xml:space="preserve"> подвидов доходов на 2021 год и плановый период 2022 и 2023 годов </t>
  </si>
  <si>
    <t>2023 год</t>
  </si>
  <si>
    <t xml:space="preserve"> Новоюласенский сельсовет на 2021 год </t>
  </si>
  <si>
    <t>и плановый период 2022 и 2023 годов</t>
  </si>
  <si>
    <t xml:space="preserve">на 2021 год  и плановый период </t>
  </si>
  <si>
    <t>2022 и 2023 годов</t>
  </si>
  <si>
    <t xml:space="preserve"> на 2021 год  и плановый период 2022 и 2023 годов</t>
  </si>
  <si>
    <t>Новоюласенский  сельсовет на 2021 год</t>
  </si>
  <si>
    <t>на 2021 год  и плановый период 2022 и 2023 годов</t>
  </si>
  <si>
    <t xml:space="preserve">Новоюласенский сельсовет на 2021 год </t>
  </si>
  <si>
    <t xml:space="preserve"> и плановый период 2022 и 2023 годов </t>
  </si>
  <si>
    <t xml:space="preserve"> дефицита бюджета поселения на 2021 год  и плановый период 2022 и 2023 годов</t>
  </si>
  <si>
    <t xml:space="preserve"> Новоюласенский сельсовет на 2021 год</t>
  </si>
  <si>
    <t xml:space="preserve">                                                                                                                 и  плановый период 2022 и 2023 годов</t>
  </si>
  <si>
    <t xml:space="preserve">Распределение бюджетных ассигнований  бюджета поселения  по разделам и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расходов на 2021 год и  плановый период 2022 и 2023 годов </t>
  </si>
  <si>
    <t xml:space="preserve">                                                                                                                                   и  плановый период 2022 и 2023 годов</t>
  </si>
  <si>
    <t>Распределение бюджетных ассигнований бюджета поселения по целевым статьям(муниципальным программам и непрограммным направлениям деятельности), разделам, подразделам, группам и подгруппам видов расходов классификации расходов на 2021 год и на плановый период 2022 и 2023 годов</t>
  </si>
  <si>
    <t xml:space="preserve">Приложение № 9
                                                                              к бюджету муниципального образования                      
                     Новоюласенский сельсовет на 2021 год
 и  плановый период 2022 и 2023 годов
</t>
  </si>
  <si>
    <t>Межбюджетные трансферты, передаваемые в районный бюджет из бюджета поселения на осуществление части полномочий  по решению вопросов местного значения в соответствии с заключенными соглашениями на  2021 год и плановый период 2022 и 2023 годов</t>
  </si>
  <si>
    <t xml:space="preserve">       Новоюласенский сельсовет на 2021 год</t>
  </si>
  <si>
    <t xml:space="preserve">                                                           и  плановый период 2022 и 2023 годов</t>
  </si>
  <si>
    <t xml:space="preserve">                       на 2021 год и  плановый период 2022 и 2023 годов</t>
  </si>
  <si>
    <t xml:space="preserve">муниципального образования  Новоюласенский сельсовет Красногвардейского района Оренбургской области на 2021 год  и плановый период 2022 и 2023 годов </t>
  </si>
  <si>
    <t>Статья 1.Утвердить основные характеристики бюджета муниципального образования  Новоюласенский сельсовет (далее - бюджет поселения) на 2021 год  и плановый период 2022 и 2023 годов:</t>
  </si>
  <si>
    <t xml:space="preserve">4) Верхний предел муниципального внутреннего долга муниципального образования   Новоюласенский сельсовет на 1 января 2022 года в сумме 0,0тыс. рублей, в том числе верхний предел долга по муниципальным гарантиям в сумме 0,0 тыс. рублей;  на 1 января 2023 года в сумме 0 тыс. рублей, в том числе верхний предел долга по муниципальным гарантиям в сумме 0,0 тыс. рублей;   на 1 января 2024 года в сумме 0,0 тыс.руб., в том числе верхний предел долга по муниципальным гарантиям в сумме 0,0 тыс. рублей    </t>
  </si>
  <si>
    <t xml:space="preserve">  и плановый период 2022 и 2023 годов</t>
  </si>
  <si>
    <t xml:space="preserve">Распределение   бюджетных ассигнований бюджета поселения  по разделам и подразделам классификации расходов бюджета поселения на 2021 год  и плановый период 2022 и 2023 годов </t>
  </si>
  <si>
    <t>Новоюласенский сельсовет на 2021год</t>
  </si>
  <si>
    <t xml:space="preserve"> и  плановый период 2022  и 2023 годов</t>
  </si>
  <si>
    <t>2023г</t>
  </si>
  <si>
    <t>и  плановый период 2022 и 2023 годов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</si>
  <si>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</si>
  <si>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2 02 16001 10 0000 150</t>
  </si>
  <si>
    <t xml:space="preserve">Дотации бюджетам сельских поселений на выравнивание бюджетной обеспеченности из бюджетов муниципальных районов </t>
  </si>
  <si>
    <t>Защита населения и территории от чрезвычайных ситуаций природного и техногенногохарактера, пожарная безопасность</t>
  </si>
  <si>
    <t>1 17 00000 00 0000 000</t>
  </si>
  <si>
    <t>ПРОЧИЕ НЕНАЛОГОВЫЕ ДОХОДЫ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</si>
  <si>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</si>
  <si>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</si>
  <si>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</si>
  <si>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</si>
  <si>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2 02 29999 00 0000 150</t>
  </si>
  <si>
    <t>Прочие субсидии</t>
  </si>
  <si>
    <t>Основное мероприятие «Реализация приоритетного проекта вовлечения  жителей муниципальных образований Оренбургской области в процессе выбора и реализации проектов развития общественной инфраструктуры, основанных на местных инициативах»</t>
  </si>
  <si>
    <t>Благоустройство</t>
  </si>
  <si>
    <t>240</t>
  </si>
  <si>
    <t xml:space="preserve">к решению Совета депутатов муниципального образования </t>
  </si>
  <si>
    <t>33.3.П5.00000</t>
  </si>
  <si>
    <t>33.3.00.00000</t>
  </si>
  <si>
    <t>Подпрограмма "Повышение уровня благоустройства на территории муниципального образования Новоюласенский  сельсовет Красногвардейского района Оренбургской области"</t>
  </si>
  <si>
    <t>2 02 20000 00 0000 150</t>
  </si>
  <si>
    <t>Субсидии бюджетам бюджетной системы Российской Федерации (межбюджетные субсидии)</t>
  </si>
  <si>
    <t>2 02 15002 00 0000 150</t>
  </si>
  <si>
    <t>Дотации бюджетам сельских поселений на поддержку мер по обеспечению сбалансированности бюджетов</t>
  </si>
  <si>
    <t>2 07 00000 00 0000 000</t>
  </si>
  <si>
    <t>Прочие безвозмездные поступления</t>
  </si>
  <si>
    <t>2 07 05000 10 0000 150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</si>
  <si>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(осуществление муниципального земельного контроля)</t>
  </si>
  <si>
    <t>31.1.01.61070</t>
  </si>
  <si>
    <t>1.  Статью 1 изложить в следующей редакции:</t>
  </si>
  <si>
    <t>3110161070</t>
  </si>
  <si>
    <t>1 17 15030 10 0202 150</t>
  </si>
  <si>
    <t>Инициативные платежи, зачисляемые в бюджеты сельских поселений  "Обустройство игровой площадки"</t>
  </si>
  <si>
    <t>Прочии субсидии бюджетам сельских поселений</t>
  </si>
  <si>
    <t>33.3.П5.S1402</t>
  </si>
  <si>
    <t>Реализация  инициативных проектов (Обустройство игровой площадки)</t>
  </si>
  <si>
    <t>Капитальный ремонт и ремонт автомобильных дорог общего пользования населенных дорог общего пользования населенных пунктов</t>
  </si>
  <si>
    <t>32.1.01.60100</t>
  </si>
  <si>
    <t>2. Статью 19 изложить в следующей редакции:</t>
  </si>
  <si>
    <t xml:space="preserve">   Утвердить объем бюджетных ассигнований дорожного фонда муниципального образования Новоюласенский сельсовет на Утвердить объем бюджетных ассигнований дорожного фонда муниципального образования Новоюласенский  сельсовет на 2021 год в размере 976,1 тыс. рублей, на 2022 год – в сумме  543,4 тыс. рублей, на 2023 год – в сумме 565,2 тыс. рублей.</t>
  </si>
  <si>
    <t>Прочие мероприятия по благоустройству городских округов и поселений</t>
  </si>
  <si>
    <t>33.3.01.60200</t>
  </si>
  <si>
    <t>Содержание объектов коммунальной инфраструктуры</t>
  </si>
  <si>
    <t>Основное мероприятие «Мероприятия по повышению уровня благоустройства на территории муниципального образования»</t>
  </si>
  <si>
    <t>33.3.01.00000</t>
  </si>
  <si>
    <t xml:space="preserve"> 3) Установить прогнозируемый дефицит бюджета поселения  на 2021 год в сумме 450,0 тыс. рублей или 25,8%, в том числе за счет остатка денежных средств на начало года 450,0 или 25,8%,  на 2022 год  в сумме 0,0 тыс. рублей;  на 2023 год  в сумме 0,0 тыс.рублей.</t>
  </si>
  <si>
    <t>Подпрограмма «Содержание и ремонт автомобильных дорог общего пользования местного значения в муниципальном образовании Новоюласенский сельсовет Красногвардейского района Оренбургской области»</t>
  </si>
  <si>
    <t>Основные мероприятия «Содержание и ремонт автомобильных дорог общего пользования местного значения в муниципальном образовании»</t>
  </si>
  <si>
    <t>32.1.01.00000</t>
  </si>
  <si>
    <t>Основное мероприятие «Содержание и ремонт автомобильных дорог общего пользования местного значения в муниципальном образовании»</t>
  </si>
  <si>
    <t>3210160100</t>
  </si>
  <si>
    <t>\</t>
  </si>
  <si>
    <t xml:space="preserve">1) Прогнозируемый общий объем доходов бюджета поселения на 2021 год в сумме 5192,5 тыс. рублей, на 2022 год в сумме 2460,8тыс. рублей; на 2023 год в сумме 2465,1 тыс. рублей                                                                                                        </t>
  </si>
  <si>
    <t>2)  Прогнозируемый общий объем расходов бюджета поселения на 2021 год в сумме 5642,5 тыс.рублей, на 2022 год в сумме 2460,8тыс. рублей,т.ч. условно-утвержденные расходы в сумме 68,5 тыс. рублей,  на 2023 год в сумме 2465,1 тыс.рублей в т.ч. условно-утвержденные расходы в сумме 117,9 тыс. рублей,</t>
  </si>
  <si>
    <t xml:space="preserve">от          2021 года № </t>
  </si>
  <si>
    <t>3. Приложения № 1, 4-8 изложить в новой редакции.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</si>
</sst>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Cambria"/>
      <family val="1"/>
      <charset val="204"/>
    </font>
    <font>
      <b/>
      <i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justify" vertical="top" wrapText="1"/>
    </xf>
    <xf numFmtId="0" fontId="17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4" fillId="0" borderId="0" xfId="0" applyFont="1"/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24" fillId="0" borderId="0" xfId="0" applyFont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top" wrapText="1"/>
    </xf>
    <xf numFmtId="164" fontId="18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8" fillId="2" borderId="0" xfId="0" applyFont="1" applyFill="1"/>
    <xf numFmtId="0" fontId="1" fillId="0" borderId="1" xfId="0" applyFont="1" applyBorder="1" applyAlignment="1">
      <alignment vertical="top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ill="1"/>
    <xf numFmtId="0" fontId="16" fillId="2" borderId="0" xfId="0" applyFont="1" applyFill="1"/>
    <xf numFmtId="164" fontId="14" fillId="2" borderId="0" xfId="0" applyNumberFormat="1" applyFont="1" applyFill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49" fontId="22" fillId="2" borderId="1" xfId="0" applyNumberFormat="1" applyFont="1" applyFill="1" applyBorder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justify"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top" wrapText="1"/>
    </xf>
    <xf numFmtId="0" fontId="10" fillId="2" borderId="0" xfId="0" applyFont="1" applyFill="1"/>
    <xf numFmtId="0" fontId="1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8" fillId="2" borderId="1" xfId="0" applyFont="1" applyFill="1" applyBorder="1" applyAlignment="1">
      <alignment horizontal="left" wrapText="1"/>
    </xf>
    <xf numFmtId="0" fontId="25" fillId="0" borderId="0" xfId="0" applyFont="1"/>
    <xf numFmtId="0" fontId="19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5" fillId="0" borderId="0" xfId="0" applyFont="1"/>
    <xf numFmtId="0" fontId="19" fillId="0" borderId="0" xfId="0" applyFont="1" applyAlignment="1">
      <alignment horizontal="justify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8" fillId="0" borderId="4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right"/>
    </xf>
    <xf numFmtId="0" fontId="18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right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E20" sqref="E20"/>
    </sheetView>
  </sheetViews>
  <sheetFormatPr defaultRowHeight="15"/>
  <cols>
    <col min="1" max="10" width="8.85546875" style="73"/>
  </cols>
  <sheetData>
    <row r="1" spans="1:10">
      <c r="A1" s="154" t="s">
        <v>271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>
      <c r="A2" s="154" t="s">
        <v>412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>
      <c r="A3" s="154" t="s">
        <v>368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>
      <c r="A4" s="154" t="s">
        <v>369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>
      <c r="A5" s="154" t="s">
        <v>450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>
      <c r="A6" s="155" t="s">
        <v>275</v>
      </c>
      <c r="B6" s="155"/>
      <c r="C6" s="155"/>
      <c r="D6" s="155"/>
      <c r="E6" s="155"/>
      <c r="F6" s="155"/>
      <c r="G6" s="155"/>
      <c r="H6" s="155"/>
      <c r="I6" s="155"/>
      <c r="J6" s="155"/>
    </row>
    <row r="7" spans="1:10" ht="37.15" customHeight="1">
      <c r="A7" s="156" t="s">
        <v>388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s="63" customFormat="1" ht="17.25" customHeight="1">
      <c r="A8" s="157" t="s">
        <v>425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0" ht="30" customHeight="1">
      <c r="A9" s="153" t="s">
        <v>389</v>
      </c>
      <c r="B9" s="153"/>
      <c r="C9" s="153"/>
      <c r="D9" s="153"/>
      <c r="E9" s="153"/>
      <c r="F9" s="153"/>
      <c r="G9" s="153"/>
      <c r="H9" s="153"/>
      <c r="I9" s="153"/>
      <c r="J9" s="153"/>
    </row>
    <row r="10" spans="1:10" ht="26.25" customHeight="1">
      <c r="A10" s="153" t="s">
        <v>448</v>
      </c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0" ht="41.25" customHeight="1">
      <c r="A11" s="153" t="s">
        <v>449</v>
      </c>
      <c r="B11" s="153"/>
      <c r="C11" s="153"/>
      <c r="D11" s="153"/>
      <c r="E11" s="153"/>
      <c r="F11" s="153"/>
      <c r="G11" s="153"/>
      <c r="H11" s="153"/>
      <c r="I11" s="153"/>
      <c r="J11" s="153"/>
    </row>
    <row r="12" spans="1:10" ht="27.6" customHeight="1">
      <c r="A12" s="153" t="s">
        <v>441</v>
      </c>
      <c r="B12" s="153"/>
      <c r="C12" s="153"/>
      <c r="D12" s="153"/>
      <c r="E12" s="153"/>
      <c r="F12" s="153"/>
      <c r="G12" s="153"/>
      <c r="H12" s="153"/>
      <c r="I12" s="153"/>
      <c r="J12" s="153"/>
    </row>
    <row r="13" spans="1:10" ht="66.599999999999994" customHeight="1">
      <c r="A13" s="153" t="s">
        <v>390</v>
      </c>
      <c r="B13" s="153"/>
      <c r="C13" s="153"/>
      <c r="D13" s="153"/>
      <c r="E13" s="153"/>
      <c r="F13" s="153"/>
      <c r="G13" s="153"/>
      <c r="H13" s="153"/>
      <c r="I13" s="153"/>
      <c r="J13" s="153"/>
    </row>
    <row r="14" spans="1:10" ht="15.75" customHeight="1">
      <c r="A14" s="152" t="s">
        <v>434</v>
      </c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ht="58.5" customHeight="1">
      <c r="A15" s="151" t="s">
        <v>435</v>
      </c>
      <c r="B15" s="151"/>
      <c r="C15" s="151"/>
      <c r="D15" s="151"/>
      <c r="E15" s="151"/>
      <c r="F15" s="151"/>
      <c r="G15" s="151"/>
      <c r="H15" s="151"/>
      <c r="I15" s="151"/>
      <c r="J15" s="151"/>
    </row>
    <row r="16" spans="1:10" ht="21.75" customHeight="1">
      <c r="A16" s="148" t="s">
        <v>451</v>
      </c>
      <c r="B16"/>
      <c r="C16"/>
      <c r="D16"/>
      <c r="E16"/>
      <c r="F16"/>
      <c r="G16"/>
      <c r="H16"/>
      <c r="I16"/>
      <c r="J16"/>
    </row>
    <row r="17" spans="1:10" ht="31.9" customHeight="1">
      <c r="A17"/>
      <c r="B17"/>
      <c r="C17"/>
      <c r="D17"/>
      <c r="E17"/>
      <c r="F17"/>
      <c r="G17"/>
      <c r="H17"/>
      <c r="I17"/>
      <c r="J17"/>
    </row>
    <row r="18" spans="1:10" ht="31.9" customHeight="1">
      <c r="A18"/>
      <c r="B18"/>
      <c r="C18"/>
      <c r="D18"/>
      <c r="E18"/>
      <c r="F18"/>
      <c r="G18"/>
      <c r="H18"/>
      <c r="I18"/>
      <c r="J18"/>
    </row>
    <row r="19" spans="1:10" ht="45" customHeight="1">
      <c r="A19"/>
      <c r="B19"/>
      <c r="C19"/>
      <c r="D19"/>
      <c r="E19"/>
      <c r="F19"/>
      <c r="G19"/>
      <c r="H19"/>
      <c r="I19"/>
      <c r="J19"/>
    </row>
    <row r="20" spans="1:10" ht="28.9" customHeight="1">
      <c r="A20"/>
      <c r="B20"/>
      <c r="C20"/>
      <c r="D20"/>
      <c r="E20"/>
      <c r="F20"/>
      <c r="G20"/>
      <c r="H20"/>
      <c r="I20"/>
      <c r="J20"/>
    </row>
    <row r="21" spans="1:10" ht="54" customHeight="1">
      <c r="A21"/>
      <c r="B21"/>
      <c r="C21"/>
      <c r="D21"/>
      <c r="E21"/>
      <c r="F21"/>
      <c r="G21"/>
      <c r="H21"/>
      <c r="I21"/>
      <c r="J21"/>
    </row>
    <row r="22" spans="1:10" ht="52.9" customHeight="1">
      <c r="A22"/>
      <c r="B22"/>
      <c r="C22"/>
      <c r="D22"/>
      <c r="E22"/>
      <c r="F22"/>
      <c r="G22"/>
      <c r="H22"/>
      <c r="I22"/>
      <c r="J22"/>
    </row>
    <row r="23" spans="1:10" ht="39.6" customHeight="1">
      <c r="A23"/>
      <c r="B23"/>
      <c r="C23"/>
      <c r="D23"/>
      <c r="E23"/>
      <c r="F23"/>
      <c r="G23"/>
      <c r="H23"/>
      <c r="I23"/>
      <c r="J23"/>
    </row>
    <row r="24" spans="1:10" ht="68.45" customHeight="1">
      <c r="A24"/>
      <c r="B24"/>
      <c r="C24"/>
      <c r="D24"/>
      <c r="E24"/>
      <c r="F24"/>
      <c r="G24"/>
      <c r="H24"/>
      <c r="I24"/>
      <c r="J24"/>
    </row>
    <row r="25" spans="1:10" ht="57" customHeight="1">
      <c r="A25"/>
      <c r="B25"/>
      <c r="C25"/>
      <c r="D25"/>
      <c r="E25"/>
      <c r="F25"/>
      <c r="G25"/>
      <c r="H25"/>
      <c r="I25"/>
      <c r="J25"/>
    </row>
    <row r="26" spans="1:10" ht="44.45" customHeight="1">
      <c r="A26"/>
      <c r="B26"/>
      <c r="C26"/>
      <c r="D26"/>
      <c r="E26"/>
      <c r="F26"/>
      <c r="G26"/>
      <c r="H26"/>
      <c r="I26"/>
      <c r="J26"/>
    </row>
    <row r="27" spans="1:10" ht="45.6" customHeight="1">
      <c r="A27"/>
      <c r="B27"/>
      <c r="C27"/>
      <c r="D27"/>
      <c r="E27"/>
      <c r="F27"/>
      <c r="G27"/>
      <c r="H27"/>
      <c r="I27"/>
      <c r="J27"/>
    </row>
    <row r="28" spans="1:10" ht="55.15" customHeight="1">
      <c r="A28"/>
      <c r="B28"/>
      <c r="C28"/>
      <c r="D28"/>
      <c r="E28"/>
      <c r="F28"/>
      <c r="G28"/>
      <c r="H28"/>
      <c r="I28"/>
      <c r="J28"/>
    </row>
    <row r="29" spans="1:10" ht="45.6" customHeight="1">
      <c r="A29"/>
      <c r="B29"/>
      <c r="C29"/>
      <c r="D29"/>
      <c r="E29"/>
      <c r="F29"/>
      <c r="G29"/>
      <c r="H29"/>
      <c r="I29"/>
      <c r="J29"/>
    </row>
    <row r="30" spans="1:10" ht="55.9" customHeight="1">
      <c r="A30"/>
      <c r="B30"/>
      <c r="C30"/>
      <c r="D30"/>
      <c r="E30"/>
      <c r="F30"/>
      <c r="G30"/>
      <c r="H30"/>
      <c r="I30"/>
      <c r="J30"/>
    </row>
    <row r="31" spans="1:10" ht="82.15" customHeight="1">
      <c r="A31"/>
      <c r="B31"/>
      <c r="C31"/>
      <c r="D31"/>
      <c r="E31"/>
      <c r="F31"/>
      <c r="G31"/>
      <c r="H31"/>
      <c r="I31"/>
      <c r="J31"/>
    </row>
    <row r="32" spans="1:10" ht="42" customHeight="1">
      <c r="A32"/>
      <c r="B32"/>
      <c r="C32"/>
      <c r="D32"/>
      <c r="E32"/>
      <c r="F32"/>
      <c r="G32"/>
      <c r="H32"/>
      <c r="I32"/>
      <c r="J32"/>
    </row>
    <row r="33" spans="1:10" ht="64.900000000000006" customHeight="1">
      <c r="A33"/>
      <c r="B33"/>
      <c r="C33"/>
      <c r="D33"/>
      <c r="E33"/>
      <c r="F33"/>
      <c r="G33"/>
      <c r="H33"/>
      <c r="I33"/>
      <c r="J33"/>
    </row>
    <row r="34" spans="1:10" ht="55.15" customHeight="1">
      <c r="A34"/>
      <c r="B34"/>
      <c r="C34"/>
      <c r="D34"/>
      <c r="E34"/>
      <c r="F34"/>
      <c r="G34"/>
      <c r="H34"/>
      <c r="I34"/>
      <c r="J34"/>
    </row>
    <row r="35" spans="1:10" ht="28.9" customHeight="1">
      <c r="A35"/>
      <c r="B35"/>
      <c r="C35"/>
      <c r="D35"/>
      <c r="E35"/>
      <c r="F35"/>
      <c r="G35"/>
      <c r="H35"/>
      <c r="I35"/>
      <c r="J35"/>
    </row>
    <row r="36" spans="1:10" ht="41.45" customHeight="1">
      <c r="A36"/>
      <c r="B36"/>
      <c r="C36"/>
      <c r="D36"/>
      <c r="E36"/>
      <c r="F36"/>
      <c r="G36"/>
      <c r="H36"/>
      <c r="I36"/>
      <c r="J36"/>
    </row>
    <row r="37" spans="1:10" ht="26.45" customHeight="1">
      <c r="A37"/>
      <c r="B37"/>
      <c r="C37"/>
      <c r="D37"/>
      <c r="E37"/>
      <c r="F37"/>
      <c r="G37"/>
      <c r="H37"/>
      <c r="I37"/>
      <c r="J37"/>
    </row>
    <row r="38" spans="1:10" ht="27" customHeight="1">
      <c r="A38"/>
      <c r="B38"/>
      <c r="C38"/>
      <c r="D38"/>
      <c r="E38"/>
      <c r="F38"/>
      <c r="G38"/>
      <c r="H38"/>
      <c r="I38"/>
      <c r="J38"/>
    </row>
    <row r="39" spans="1:10" ht="30.6" customHeight="1">
      <c r="A39" s="149"/>
      <c r="B39" s="149"/>
      <c r="C39" s="149"/>
      <c r="D39" s="149"/>
      <c r="E39" s="149"/>
      <c r="F39" s="149"/>
      <c r="G39" s="149"/>
      <c r="H39" s="149"/>
      <c r="I39" s="149"/>
      <c r="J39" s="149"/>
    </row>
    <row r="40" spans="1:10">
      <c r="A40" s="150"/>
      <c r="B40" s="150"/>
      <c r="C40" s="150"/>
      <c r="D40" s="150"/>
      <c r="E40" s="150"/>
      <c r="F40" s="150"/>
      <c r="G40" s="150"/>
      <c r="H40" s="150"/>
      <c r="I40" s="150"/>
      <c r="J40" s="150"/>
    </row>
    <row r="41" spans="1:10">
      <c r="A41" s="150"/>
      <c r="B41" s="150"/>
      <c r="C41" s="150"/>
      <c r="D41" s="150"/>
      <c r="E41" s="150"/>
      <c r="F41" s="150"/>
      <c r="G41" s="150"/>
      <c r="H41" s="150"/>
      <c r="I41" s="150"/>
      <c r="J41" s="150"/>
    </row>
    <row r="42" spans="1:10">
      <c r="A42" s="150"/>
      <c r="B42" s="150"/>
      <c r="C42" s="150"/>
      <c r="D42" s="150"/>
      <c r="E42" s="150"/>
      <c r="F42" s="150"/>
      <c r="G42" s="150"/>
      <c r="H42" s="150"/>
      <c r="I42" s="150"/>
      <c r="J42" s="150"/>
    </row>
    <row r="43" spans="1:10">
      <c r="A43" s="150"/>
      <c r="B43" s="150"/>
      <c r="C43" s="150"/>
      <c r="D43" s="150"/>
      <c r="E43" s="150"/>
      <c r="F43" s="150"/>
      <c r="G43" s="150"/>
      <c r="H43" s="150"/>
      <c r="I43" s="150"/>
      <c r="J43" s="150"/>
    </row>
  </sheetData>
  <mergeCells count="20">
    <mergeCell ref="A15:J15"/>
    <mergeCell ref="A14:J14"/>
    <mergeCell ref="A13:J13"/>
    <mergeCell ref="A1:J1"/>
    <mergeCell ref="A2:J2"/>
    <mergeCell ref="A9:J9"/>
    <mergeCell ref="A10:J10"/>
    <mergeCell ref="A11:J11"/>
    <mergeCell ref="A12:J12"/>
    <mergeCell ref="A3:J3"/>
    <mergeCell ref="A4:J4"/>
    <mergeCell ref="A5:J5"/>
    <mergeCell ref="A6:J6"/>
    <mergeCell ref="A7:J7"/>
    <mergeCell ref="A8:J8"/>
    <mergeCell ref="A39:J39"/>
    <mergeCell ref="A40:J40"/>
    <mergeCell ref="A41:J41"/>
    <mergeCell ref="A42:J42"/>
    <mergeCell ref="A43:J43"/>
  </mergeCells>
  <pageMargins left="0.70866141732283472" right="0.19685039370078741" top="0.19685039370078741" bottom="0.19685039370078741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"/>
  <sheetViews>
    <sheetView zoomScale="112" zoomScaleNormal="112" workbookViewId="0">
      <selection activeCell="D8" sqref="D8"/>
    </sheetView>
  </sheetViews>
  <sheetFormatPr defaultRowHeight="15"/>
  <cols>
    <col min="1" max="1" width="6.7109375" customWidth="1"/>
    <col min="2" max="2" width="57.140625" customWidth="1"/>
  </cols>
  <sheetData>
    <row r="1" spans="1:5" ht="70.150000000000006" customHeight="1">
      <c r="A1" s="190" t="s">
        <v>383</v>
      </c>
      <c r="B1" s="190"/>
      <c r="C1" s="190"/>
      <c r="D1" s="190"/>
      <c r="E1" s="190"/>
    </row>
    <row r="2" spans="1:5" ht="14.45" customHeight="1">
      <c r="A2" s="191" t="s">
        <v>384</v>
      </c>
      <c r="B2" s="191"/>
      <c r="C2" s="191"/>
      <c r="D2" s="191"/>
      <c r="E2" s="191"/>
    </row>
    <row r="3" spans="1:5" ht="33.6" customHeight="1">
      <c r="A3" s="191"/>
      <c r="B3" s="191"/>
      <c r="C3" s="191"/>
      <c r="D3" s="191"/>
      <c r="E3" s="191"/>
    </row>
    <row r="4" spans="1:5">
      <c r="A4" s="51"/>
      <c r="B4" s="51"/>
      <c r="C4" s="51"/>
      <c r="D4" s="51"/>
      <c r="E4" s="51"/>
    </row>
    <row r="5" spans="1:5" ht="27" customHeight="1">
      <c r="A5" s="44" t="s">
        <v>242</v>
      </c>
      <c r="B5" s="44" t="s">
        <v>243</v>
      </c>
      <c r="C5" s="44">
        <v>2021</v>
      </c>
      <c r="D5" s="44">
        <v>2022</v>
      </c>
      <c r="E5" s="44">
        <v>2023</v>
      </c>
    </row>
    <row r="6" spans="1:5">
      <c r="A6" s="42">
        <v>1</v>
      </c>
      <c r="B6" s="42">
        <v>2</v>
      </c>
      <c r="C6" s="42">
        <v>3</v>
      </c>
      <c r="D6" s="42">
        <v>4</v>
      </c>
      <c r="E6" s="42">
        <v>5</v>
      </c>
    </row>
    <row r="7" spans="1:5" ht="61.5" customHeight="1">
      <c r="A7" s="42" t="s">
        <v>244</v>
      </c>
      <c r="B7" s="43" t="s">
        <v>245</v>
      </c>
      <c r="C7" s="45">
        <f>'Приложение 6'!G96</f>
        <v>9.1</v>
      </c>
      <c r="D7" s="45">
        <f>'Приложение 6'!H96</f>
        <v>9.1</v>
      </c>
      <c r="E7" s="45">
        <f>'Приложение 6'!I96</f>
        <v>9.1</v>
      </c>
    </row>
    <row r="8" spans="1:5" ht="90" customHeight="1">
      <c r="A8" s="42" t="s">
        <v>246</v>
      </c>
      <c r="B8" s="43" t="s">
        <v>248</v>
      </c>
      <c r="C8" s="45">
        <f>'Приложение 6'!G98</f>
        <v>308</v>
      </c>
      <c r="D8" s="45">
        <f>'Приложение 6'!H98</f>
        <v>308</v>
      </c>
      <c r="E8" s="45">
        <f>'Приложение 6'!I98</f>
        <v>308</v>
      </c>
    </row>
    <row r="9" spans="1:5" ht="50.25" customHeight="1">
      <c r="A9" s="42" t="s">
        <v>249</v>
      </c>
      <c r="B9" s="43" t="s">
        <v>136</v>
      </c>
      <c r="C9" s="45">
        <f>'Приложение 6'!G87</f>
        <v>214.4</v>
      </c>
      <c r="D9" s="45">
        <f>'Приложение 6'!H87</f>
        <v>214.4</v>
      </c>
      <c r="E9" s="45">
        <f>'Приложение 6'!I87</f>
        <v>214.4</v>
      </c>
    </row>
    <row r="10" spans="1:5" s="10" customFormat="1" ht="51" customHeight="1">
      <c r="A10" s="42" t="s">
        <v>250</v>
      </c>
      <c r="B10" s="43" t="s">
        <v>138</v>
      </c>
      <c r="C10" s="45">
        <f>'Приложение 6'!G89</f>
        <v>107.2</v>
      </c>
      <c r="D10" s="45">
        <f>'Приложение 6'!H89</f>
        <v>107.2</v>
      </c>
      <c r="E10" s="45">
        <f>'Приложение 6'!I89</f>
        <v>107.2</v>
      </c>
    </row>
    <row r="11" spans="1:5" s="12" customFormat="1" ht="88.5" customHeight="1">
      <c r="A11" s="42" t="s">
        <v>304</v>
      </c>
      <c r="B11" s="47" t="s">
        <v>251</v>
      </c>
      <c r="C11" s="45">
        <f>'Приложение 6'!G100</f>
        <v>0.2</v>
      </c>
      <c r="D11" s="45">
        <f>'Приложение 6'!H100</f>
        <v>0.2</v>
      </c>
      <c r="E11" s="45">
        <f>'Приложение 6'!I100</f>
        <v>0.2</v>
      </c>
    </row>
    <row r="12" spans="1:5" s="120" customFormat="1" ht="72.75" customHeight="1">
      <c r="A12" s="123">
        <v>6</v>
      </c>
      <c r="B12" s="68" t="s">
        <v>423</v>
      </c>
      <c r="C12" s="23">
        <v>17.399999999999999</v>
      </c>
      <c r="D12" s="23">
        <v>0</v>
      </c>
      <c r="E12" s="23">
        <v>0</v>
      </c>
    </row>
    <row r="13" spans="1:5">
      <c r="A13" s="42"/>
      <c r="B13" s="9" t="s">
        <v>247</v>
      </c>
      <c r="C13" s="6">
        <f>C7+C8+C9+C10+C12</f>
        <v>656.1</v>
      </c>
      <c r="D13" s="6">
        <f t="shared" ref="D13:E13" si="0">D7+D8+D9+D10+D12</f>
        <v>638.70000000000005</v>
      </c>
      <c r="E13" s="6">
        <f t="shared" si="0"/>
        <v>638.70000000000005</v>
      </c>
    </row>
  </sheetData>
  <mergeCells count="2">
    <mergeCell ref="A1:E1"/>
    <mergeCell ref="A2:E3"/>
  </mergeCells>
  <pageMargins left="0.59055118110236227" right="0" top="0.19685039370078741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opLeftCell="A4" workbookViewId="0">
      <selection activeCell="J67" sqref="J67"/>
    </sheetView>
  </sheetViews>
  <sheetFormatPr defaultRowHeight="15"/>
  <cols>
    <col min="1" max="1" width="40.85546875" customWidth="1"/>
    <col min="3" max="3" width="11.28515625" customWidth="1"/>
    <col min="5" max="5" width="10.28515625" customWidth="1"/>
    <col min="7" max="7" width="11" customWidth="1"/>
  </cols>
  <sheetData>
    <row r="1" spans="1:7">
      <c r="A1" s="193" t="s">
        <v>303</v>
      </c>
      <c r="B1" s="193"/>
      <c r="C1" s="193"/>
      <c r="D1" s="193"/>
      <c r="E1" s="193"/>
      <c r="F1" s="193"/>
      <c r="G1" s="193"/>
    </row>
    <row r="2" spans="1:7">
      <c r="A2" s="193" t="s">
        <v>273</v>
      </c>
      <c r="B2" s="193"/>
      <c r="C2" s="193"/>
      <c r="D2" s="193"/>
      <c r="E2" s="193"/>
      <c r="F2" s="193"/>
      <c r="G2" s="193"/>
    </row>
    <row r="3" spans="1:7">
      <c r="A3" s="193" t="s">
        <v>385</v>
      </c>
      <c r="B3" s="193"/>
      <c r="C3" s="193"/>
      <c r="D3" s="193"/>
      <c r="E3" s="193"/>
      <c r="F3" s="193"/>
      <c r="G3" s="193"/>
    </row>
    <row r="4" spans="1:7">
      <c r="A4" s="193" t="s">
        <v>386</v>
      </c>
      <c r="B4" s="193"/>
      <c r="C4" s="193"/>
      <c r="D4" s="193"/>
      <c r="E4" s="193"/>
      <c r="F4" s="193"/>
      <c r="G4" s="193"/>
    </row>
    <row r="5" spans="1:7">
      <c r="A5" s="158"/>
      <c r="B5" s="158"/>
      <c r="C5" s="158"/>
      <c r="D5" s="158"/>
    </row>
    <row r="6" spans="1:7">
      <c r="A6" s="194" t="s">
        <v>274</v>
      </c>
      <c r="B6" s="194"/>
      <c r="C6" s="194"/>
      <c r="D6" s="194"/>
      <c r="E6" s="194"/>
      <c r="F6" s="194"/>
      <c r="G6" s="194"/>
    </row>
    <row r="7" spans="1:7">
      <c r="A7" s="194" t="s">
        <v>336</v>
      </c>
      <c r="B7" s="194"/>
      <c r="C7" s="194"/>
      <c r="D7" s="194"/>
      <c r="E7" s="194"/>
      <c r="F7" s="194"/>
      <c r="G7" s="194"/>
    </row>
    <row r="8" spans="1:7">
      <c r="A8" s="194" t="s">
        <v>387</v>
      </c>
      <c r="B8" s="194"/>
      <c r="C8" s="194"/>
      <c r="D8" s="194"/>
      <c r="E8" s="194"/>
      <c r="F8" s="194"/>
      <c r="G8" s="194"/>
    </row>
    <row r="9" spans="1:7" s="34" customFormat="1">
      <c r="A9" s="46"/>
      <c r="B9" s="46"/>
      <c r="C9" s="46"/>
      <c r="D9" s="46"/>
    </row>
    <row r="10" spans="1:7" ht="67.900000000000006" customHeight="1">
      <c r="A10" s="169" t="s">
        <v>83</v>
      </c>
      <c r="B10" s="169" t="s">
        <v>284</v>
      </c>
      <c r="C10" s="65" t="s">
        <v>337</v>
      </c>
      <c r="D10" s="169" t="s">
        <v>285</v>
      </c>
      <c r="E10" s="169" t="s">
        <v>338</v>
      </c>
      <c r="F10" s="169" t="s">
        <v>324</v>
      </c>
      <c r="G10" s="65" t="s">
        <v>337</v>
      </c>
    </row>
    <row r="11" spans="1:7" ht="17.45" customHeight="1">
      <c r="A11" s="169"/>
      <c r="B11" s="192"/>
      <c r="C11" s="66" t="s">
        <v>339</v>
      </c>
      <c r="D11" s="195"/>
      <c r="E11" s="169"/>
      <c r="F11" s="192"/>
      <c r="G11" s="66" t="s">
        <v>340</v>
      </c>
    </row>
    <row r="12" spans="1:7" ht="13.5" customHeight="1">
      <c r="A12" s="64">
        <v>1</v>
      </c>
      <c r="B12" s="64">
        <v>2</v>
      </c>
      <c r="C12" s="64">
        <v>3</v>
      </c>
      <c r="D12" s="64">
        <v>4</v>
      </c>
      <c r="E12" s="64">
        <v>5</v>
      </c>
      <c r="F12" s="64">
        <v>6</v>
      </c>
      <c r="G12" s="64">
        <v>7</v>
      </c>
    </row>
    <row r="13" spans="1:7" ht="19.149999999999999" customHeight="1">
      <c r="A13" s="9" t="s">
        <v>341</v>
      </c>
      <c r="B13" s="69">
        <v>0</v>
      </c>
      <c r="C13" s="44"/>
      <c r="D13" s="69">
        <v>0</v>
      </c>
      <c r="E13" s="70"/>
      <c r="F13" s="69">
        <v>0</v>
      </c>
      <c r="G13" s="70"/>
    </row>
    <row r="14" spans="1:7" ht="16.899999999999999" customHeight="1">
      <c r="A14" s="67" t="s">
        <v>342</v>
      </c>
      <c r="B14" s="71">
        <v>0</v>
      </c>
      <c r="C14" s="64"/>
      <c r="D14" s="71">
        <v>0</v>
      </c>
      <c r="E14" s="64"/>
      <c r="F14" s="71">
        <v>0</v>
      </c>
      <c r="G14" s="64"/>
    </row>
    <row r="15" spans="1:7" ht="14.45" customHeight="1">
      <c r="A15" s="67" t="s">
        <v>343</v>
      </c>
      <c r="B15" s="71">
        <v>0</v>
      </c>
      <c r="C15" s="64"/>
      <c r="D15" s="71">
        <v>0</v>
      </c>
      <c r="E15" s="72"/>
      <c r="F15" s="71">
        <v>0</v>
      </c>
      <c r="G15" s="72"/>
    </row>
    <row r="16" spans="1:7" ht="16.149999999999999" customHeight="1">
      <c r="A16" s="9" t="s">
        <v>344</v>
      </c>
      <c r="B16" s="69">
        <v>0</v>
      </c>
      <c r="C16" s="44"/>
      <c r="D16" s="69">
        <v>0</v>
      </c>
      <c r="E16" s="70"/>
      <c r="F16" s="69">
        <v>0</v>
      </c>
      <c r="G16" s="70"/>
    </row>
    <row r="17" spans="1:7" ht="25.9" customHeight="1">
      <c r="A17" s="67" t="s">
        <v>345</v>
      </c>
      <c r="B17" s="71">
        <v>0</v>
      </c>
      <c r="C17" s="64"/>
      <c r="D17" s="71">
        <v>0</v>
      </c>
      <c r="E17" s="64"/>
      <c r="F17" s="71">
        <v>0</v>
      </c>
      <c r="G17" s="64"/>
    </row>
    <row r="18" spans="1:7" ht="26.45" customHeight="1">
      <c r="A18" s="67" t="s">
        <v>346</v>
      </c>
      <c r="B18" s="71">
        <v>0</v>
      </c>
      <c r="C18" s="64"/>
      <c r="D18" s="71">
        <v>0</v>
      </c>
      <c r="E18" s="72"/>
      <c r="F18" s="71">
        <v>0</v>
      </c>
      <c r="G18" s="72"/>
    </row>
    <row r="19" spans="1:7" ht="27.6" customHeight="1">
      <c r="A19" s="9" t="s">
        <v>347</v>
      </c>
      <c r="B19" s="69">
        <v>0</v>
      </c>
      <c r="C19" s="44"/>
      <c r="D19" s="69">
        <v>0</v>
      </c>
      <c r="E19" s="70"/>
      <c r="F19" s="69">
        <v>0</v>
      </c>
      <c r="G19" s="70"/>
    </row>
    <row r="20" spans="1:7" ht="40.9" customHeight="1">
      <c r="A20" s="67" t="s">
        <v>348</v>
      </c>
      <c r="B20" s="71">
        <v>0</v>
      </c>
      <c r="C20" s="64"/>
      <c r="D20" s="71">
        <v>0</v>
      </c>
      <c r="E20" s="72"/>
      <c r="F20" s="71">
        <v>0</v>
      </c>
      <c r="G20" s="72"/>
    </row>
    <row r="21" spans="1:7" ht="70.900000000000006" customHeight="1">
      <c r="A21" s="67" t="s">
        <v>352</v>
      </c>
      <c r="B21" s="71">
        <v>0</v>
      </c>
      <c r="C21" s="64"/>
      <c r="D21" s="71">
        <v>0</v>
      </c>
      <c r="E21" s="72"/>
      <c r="F21" s="71">
        <v>0</v>
      </c>
      <c r="G21" s="72"/>
    </row>
    <row r="22" spans="1:7" ht="66" customHeight="1">
      <c r="A22" s="67" t="s">
        <v>350</v>
      </c>
      <c r="B22" s="71">
        <v>0</v>
      </c>
      <c r="C22" s="64"/>
      <c r="D22" s="71">
        <v>0</v>
      </c>
      <c r="E22" s="72"/>
      <c r="F22" s="71">
        <v>0</v>
      </c>
      <c r="G22" s="72"/>
    </row>
    <row r="23" spans="1:7" ht="42.6" customHeight="1">
      <c r="A23" s="67" t="s">
        <v>349</v>
      </c>
      <c r="B23" s="71">
        <v>0</v>
      </c>
      <c r="C23" s="64"/>
      <c r="D23" s="71">
        <v>0</v>
      </c>
      <c r="E23" s="72"/>
      <c r="F23" s="71">
        <v>0</v>
      </c>
      <c r="G23" s="72"/>
    </row>
    <row r="24" spans="1:7" ht="66" customHeight="1">
      <c r="A24" s="67" t="s">
        <v>353</v>
      </c>
      <c r="B24" s="71">
        <v>0</v>
      </c>
      <c r="C24" s="64"/>
      <c r="D24" s="71">
        <v>0</v>
      </c>
      <c r="E24" s="72"/>
      <c r="F24" s="71">
        <v>0</v>
      </c>
      <c r="G24" s="72"/>
    </row>
    <row r="25" spans="1:7" ht="64.900000000000006" customHeight="1">
      <c r="A25" s="67" t="s">
        <v>351</v>
      </c>
      <c r="B25" s="71">
        <v>0</v>
      </c>
      <c r="C25" s="64"/>
      <c r="D25" s="71">
        <v>0</v>
      </c>
      <c r="E25" s="72"/>
      <c r="F25" s="71">
        <v>0</v>
      </c>
      <c r="G25" s="72"/>
    </row>
  </sheetData>
  <mergeCells count="13">
    <mergeCell ref="E10:E11"/>
    <mergeCell ref="F10:F11"/>
    <mergeCell ref="A1:G1"/>
    <mergeCell ref="A2:G2"/>
    <mergeCell ref="A3:G3"/>
    <mergeCell ref="A4:G4"/>
    <mergeCell ref="A6:G6"/>
    <mergeCell ref="A7:G7"/>
    <mergeCell ref="A8:G8"/>
    <mergeCell ref="A5:D5"/>
    <mergeCell ref="A10:A11"/>
    <mergeCell ref="B10:B11"/>
    <mergeCell ref="D10:D11"/>
  </mergeCells>
  <pageMargins left="0.70866141732283472" right="0" top="0" bottom="0" header="0.31496062992125984" footer="0"/>
  <pageSetup paperSize="9" scale="9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26" sqref="C26"/>
    </sheetView>
  </sheetViews>
  <sheetFormatPr defaultRowHeight="15"/>
  <cols>
    <col min="1" max="1" width="39.5703125" customWidth="1"/>
    <col min="2" max="2" width="22.28515625" customWidth="1"/>
  </cols>
  <sheetData>
    <row r="1" spans="1:5">
      <c r="A1" s="160" t="s">
        <v>221</v>
      </c>
      <c r="B1" s="160"/>
      <c r="C1" s="160"/>
      <c r="D1" s="160"/>
      <c r="E1" s="160"/>
    </row>
    <row r="2" spans="1:5">
      <c r="A2" s="160" t="s">
        <v>81</v>
      </c>
      <c r="B2" s="160"/>
      <c r="C2" s="160"/>
      <c r="D2" s="160"/>
      <c r="E2" s="160"/>
    </row>
    <row r="3" spans="1:5">
      <c r="A3" s="160" t="s">
        <v>222</v>
      </c>
      <c r="B3" s="160"/>
      <c r="C3" s="160"/>
      <c r="D3" s="160"/>
      <c r="E3" s="160"/>
    </row>
    <row r="4" spans="1:5">
      <c r="A4" s="160" t="s">
        <v>370</v>
      </c>
      <c r="B4" s="160"/>
      <c r="C4" s="160"/>
      <c r="D4" s="160"/>
      <c r="E4" s="160"/>
    </row>
    <row r="5" spans="1:5">
      <c r="A5" s="160" t="s">
        <v>371</v>
      </c>
      <c r="B5" s="160"/>
      <c r="C5" s="160"/>
      <c r="D5" s="160"/>
      <c r="E5" s="160"/>
    </row>
    <row r="6" spans="1:5">
      <c r="A6" s="158"/>
      <c r="B6" s="158"/>
      <c r="C6" s="158"/>
      <c r="D6" s="158"/>
      <c r="E6" s="158"/>
    </row>
    <row r="7" spans="1:5">
      <c r="A7" s="5"/>
      <c r="B7" s="78"/>
      <c r="C7" s="78"/>
      <c r="D7" s="78"/>
      <c r="E7" s="78"/>
    </row>
    <row r="8" spans="1:5">
      <c r="A8" s="75"/>
      <c r="B8" s="78"/>
      <c r="C8" s="78"/>
      <c r="D8" s="78"/>
      <c r="E8" s="78"/>
    </row>
    <row r="9" spans="1:5" ht="15.75">
      <c r="A9" s="159" t="s">
        <v>282</v>
      </c>
      <c r="B9" s="159"/>
      <c r="C9" s="159"/>
      <c r="D9" s="159"/>
      <c r="E9" s="159"/>
    </row>
    <row r="10" spans="1:5" ht="15.75">
      <c r="A10" s="159" t="s">
        <v>372</v>
      </c>
      <c r="B10" s="159"/>
      <c r="C10" s="159"/>
      <c r="D10" s="159"/>
      <c r="E10" s="159"/>
    </row>
    <row r="11" spans="1:5" ht="15.75">
      <c r="A11" s="159"/>
      <c r="B11" s="159"/>
      <c r="C11" s="159"/>
      <c r="D11" s="159"/>
      <c r="E11" s="159"/>
    </row>
    <row r="12" spans="1:5" ht="15.75">
      <c r="A12" s="165" t="s">
        <v>223</v>
      </c>
      <c r="B12" s="165"/>
      <c r="C12" s="165"/>
      <c r="D12" s="165"/>
      <c r="E12" s="165"/>
    </row>
    <row r="13" spans="1:5" s="34" customFormat="1" ht="28.9" customHeight="1">
      <c r="A13" s="164" t="s">
        <v>283</v>
      </c>
      <c r="B13" s="164" t="s">
        <v>83</v>
      </c>
      <c r="C13" s="161" t="s">
        <v>286</v>
      </c>
      <c r="D13" s="162"/>
      <c r="E13" s="163"/>
    </row>
    <row r="14" spans="1:5" ht="19.899999999999999" customHeight="1">
      <c r="A14" s="164"/>
      <c r="B14" s="164"/>
      <c r="C14" s="79" t="s">
        <v>285</v>
      </c>
      <c r="D14" s="79" t="s">
        <v>324</v>
      </c>
      <c r="E14" s="80" t="s">
        <v>367</v>
      </c>
    </row>
    <row r="15" spans="1:5">
      <c r="A15" s="76">
        <v>1</v>
      </c>
      <c r="B15" s="76">
        <v>2</v>
      </c>
      <c r="C15" s="76">
        <v>3</v>
      </c>
      <c r="D15" s="76">
        <v>4</v>
      </c>
      <c r="E15" s="76">
        <v>5</v>
      </c>
    </row>
    <row r="16" spans="1:5" ht="38.25">
      <c r="A16" s="44" t="s">
        <v>225</v>
      </c>
      <c r="B16" s="9" t="s">
        <v>224</v>
      </c>
      <c r="C16" s="76"/>
      <c r="D16" s="76"/>
      <c r="E16" s="81"/>
    </row>
    <row r="17" spans="1:5" ht="29.45" customHeight="1">
      <c r="A17" s="8" t="s">
        <v>227</v>
      </c>
      <c r="B17" s="9" t="s">
        <v>226</v>
      </c>
      <c r="C17" s="45">
        <f>C18+C22</f>
        <v>450.02999999999975</v>
      </c>
      <c r="D17" s="45">
        <f>D18+D22</f>
        <v>0</v>
      </c>
      <c r="E17" s="45">
        <f>E18+E22</f>
        <v>-4.9999999999727152E-2</v>
      </c>
    </row>
    <row r="18" spans="1:5" ht="15" customHeight="1">
      <c r="A18" s="77" t="s">
        <v>229</v>
      </c>
      <c r="B18" s="77" t="s">
        <v>228</v>
      </c>
      <c r="C18" s="45">
        <f>-'Приложение 4'!C64</f>
        <v>-5192.47</v>
      </c>
      <c r="D18" s="45">
        <f>-'Приложение 4'!D64</f>
        <v>-2460.8000000000002</v>
      </c>
      <c r="E18" s="45">
        <f>-'Приложение 4'!E64</f>
        <v>-2465.12</v>
      </c>
    </row>
    <row r="19" spans="1:5" ht="16.149999999999999" customHeight="1">
      <c r="A19" s="77" t="s">
        <v>231</v>
      </c>
      <c r="B19" s="77" t="s">
        <v>230</v>
      </c>
      <c r="C19" s="45">
        <f>C18</f>
        <v>-5192.47</v>
      </c>
      <c r="D19" s="45">
        <f>D18</f>
        <v>-2460.8000000000002</v>
      </c>
      <c r="E19" s="45">
        <f>E18</f>
        <v>-2465.12</v>
      </c>
    </row>
    <row r="20" spans="1:5" ht="30.75" customHeight="1">
      <c r="A20" s="77" t="s">
        <v>233</v>
      </c>
      <c r="B20" s="77" t="s">
        <v>232</v>
      </c>
      <c r="C20" s="45">
        <f>C18</f>
        <v>-5192.47</v>
      </c>
      <c r="D20" s="45">
        <f>D18</f>
        <v>-2460.8000000000002</v>
      </c>
      <c r="E20" s="45">
        <f>E18</f>
        <v>-2465.12</v>
      </c>
    </row>
    <row r="21" spans="1:5" ht="27" customHeight="1">
      <c r="A21" s="14" t="s">
        <v>234</v>
      </c>
      <c r="B21" s="14" t="s">
        <v>166</v>
      </c>
      <c r="C21" s="45">
        <f>C18</f>
        <v>-5192.47</v>
      </c>
      <c r="D21" s="45">
        <f>D18</f>
        <v>-2460.8000000000002</v>
      </c>
      <c r="E21" s="45">
        <f>E18</f>
        <v>-2465.12</v>
      </c>
    </row>
    <row r="22" spans="1:5" ht="17.45" customHeight="1">
      <c r="A22" s="77" t="s">
        <v>236</v>
      </c>
      <c r="B22" s="77" t="s">
        <v>235</v>
      </c>
      <c r="C22" s="45">
        <f>'Приложение 6'!G104</f>
        <v>5642.5</v>
      </c>
      <c r="D22" s="45">
        <f>'Приложение 6'!H104</f>
        <v>2460.8000000000002</v>
      </c>
      <c r="E22" s="45">
        <f>'Приложение 6'!I104</f>
        <v>2465.0700000000002</v>
      </c>
    </row>
    <row r="23" spans="1:5" ht="26.45" customHeight="1">
      <c r="A23" s="77" t="s">
        <v>238</v>
      </c>
      <c r="B23" s="77" t="s">
        <v>237</v>
      </c>
      <c r="C23" s="45">
        <f>C22</f>
        <v>5642.5</v>
      </c>
      <c r="D23" s="45">
        <f>D22</f>
        <v>2460.8000000000002</v>
      </c>
      <c r="E23" s="45">
        <f>E22</f>
        <v>2465.0700000000002</v>
      </c>
    </row>
    <row r="24" spans="1:5" ht="27.75" customHeight="1">
      <c r="A24" s="77" t="s">
        <v>240</v>
      </c>
      <c r="B24" s="77" t="s">
        <v>239</v>
      </c>
      <c r="C24" s="45">
        <f>C22</f>
        <v>5642.5</v>
      </c>
      <c r="D24" s="45">
        <f>D22</f>
        <v>2460.8000000000002</v>
      </c>
      <c r="E24" s="45">
        <f>E22</f>
        <v>2465.0700000000002</v>
      </c>
    </row>
    <row r="25" spans="1:5" ht="29.25" customHeight="1">
      <c r="A25" s="14" t="s">
        <v>241</v>
      </c>
      <c r="B25" s="14" t="s">
        <v>168</v>
      </c>
      <c r="C25" s="45">
        <f>C22</f>
        <v>5642.5</v>
      </c>
      <c r="D25" s="45">
        <f>D22</f>
        <v>2460.8000000000002</v>
      </c>
      <c r="E25" s="45">
        <f>E22</f>
        <v>2465.0700000000002</v>
      </c>
    </row>
    <row r="26" spans="1:5" ht="26.25">
      <c r="A26" s="74" t="s">
        <v>361</v>
      </c>
      <c r="B26" s="79"/>
      <c r="C26" s="82">
        <f>C17</f>
        <v>450.02999999999975</v>
      </c>
      <c r="D26" s="82">
        <f>D17</f>
        <v>0</v>
      </c>
      <c r="E26" s="82">
        <f>E17</f>
        <v>-4.9999999999727152E-2</v>
      </c>
    </row>
  </sheetData>
  <mergeCells count="13">
    <mergeCell ref="C13:E13"/>
    <mergeCell ref="B13:B14"/>
    <mergeCell ref="A13:A14"/>
    <mergeCell ref="A11:E11"/>
    <mergeCell ref="A12:E12"/>
    <mergeCell ref="A6:E6"/>
    <mergeCell ref="A9:E9"/>
    <mergeCell ref="A10:E10"/>
    <mergeCell ref="A1:E1"/>
    <mergeCell ref="A2:E2"/>
    <mergeCell ref="A3:E3"/>
    <mergeCell ref="A4:E4"/>
    <mergeCell ref="A5:E5"/>
  </mergeCells>
  <pageMargins left="0.70866141732283472" right="0.19685039370078741" top="0.19685039370078741" bottom="0.19685039370078741" header="0.31496062992125984" footer="0.1968503937007874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7"/>
  <sheetViews>
    <sheetView topLeftCell="A40" workbookViewId="0">
      <selection activeCell="C35" sqref="C35"/>
    </sheetView>
  </sheetViews>
  <sheetFormatPr defaultRowHeight="15"/>
  <cols>
    <col min="2" max="2" width="23.28515625" customWidth="1"/>
    <col min="3" max="3" width="58.85546875" customWidth="1"/>
  </cols>
  <sheetData>
    <row r="1" spans="1:3">
      <c r="A1" s="160" t="s">
        <v>220</v>
      </c>
      <c r="B1" s="160"/>
      <c r="C1" s="160"/>
    </row>
    <row r="2" spans="1:3">
      <c r="A2" s="160" t="s">
        <v>0</v>
      </c>
      <c r="B2" s="160"/>
      <c r="C2" s="160"/>
    </row>
    <row r="3" spans="1:3">
      <c r="A3" s="160" t="s">
        <v>373</v>
      </c>
      <c r="B3" s="160"/>
      <c r="C3" s="160"/>
    </row>
    <row r="4" spans="1:3">
      <c r="A4" s="160" t="s">
        <v>391</v>
      </c>
      <c r="B4" s="160"/>
      <c r="C4" s="160"/>
    </row>
    <row r="5" spans="1:3">
      <c r="A5" s="158"/>
      <c r="B5" s="158"/>
      <c r="C5" s="158"/>
    </row>
    <row r="6" spans="1:3" ht="15.75">
      <c r="A6" s="168" t="s">
        <v>296</v>
      </c>
      <c r="B6" s="168"/>
      <c r="C6" s="168"/>
    </row>
    <row r="7" spans="1:3" ht="15.75">
      <c r="A7" s="168" t="s">
        <v>374</v>
      </c>
      <c r="B7" s="168"/>
      <c r="C7" s="168"/>
    </row>
    <row r="8" spans="1:3" ht="15.75">
      <c r="A8" s="3"/>
    </row>
    <row r="9" spans="1:3" ht="27.75" customHeight="1">
      <c r="A9" s="169" t="s">
        <v>173</v>
      </c>
      <c r="B9" s="169"/>
      <c r="C9" s="170" t="s">
        <v>174</v>
      </c>
    </row>
    <row r="10" spans="1:3">
      <c r="A10" s="169" t="s">
        <v>216</v>
      </c>
      <c r="B10" s="169" t="s">
        <v>217</v>
      </c>
      <c r="C10" s="171"/>
    </row>
    <row r="11" spans="1:3">
      <c r="A11" s="173"/>
      <c r="B11" s="174"/>
      <c r="C11" s="171"/>
    </row>
    <row r="12" spans="1:3" ht="20.25" customHeight="1">
      <c r="A12" s="173"/>
      <c r="B12" s="174"/>
      <c r="C12" s="171"/>
    </row>
    <row r="13" spans="1:3" ht="3" customHeight="1">
      <c r="A13" s="173"/>
      <c r="B13" s="174"/>
      <c r="C13" s="172"/>
    </row>
    <row r="14" spans="1:3">
      <c r="A14" s="33">
        <v>1</v>
      </c>
      <c r="B14" s="33">
        <v>2</v>
      </c>
      <c r="C14" s="31">
        <v>3</v>
      </c>
    </row>
    <row r="15" spans="1:3" ht="25.5">
      <c r="A15" s="38"/>
      <c r="B15" s="39"/>
      <c r="C15" s="40" t="s">
        <v>218</v>
      </c>
    </row>
    <row r="16" spans="1:3" ht="54" customHeight="1">
      <c r="A16" s="7" t="s">
        <v>171</v>
      </c>
      <c r="B16" s="85" t="s">
        <v>41</v>
      </c>
      <c r="C16" s="11" t="s">
        <v>42</v>
      </c>
    </row>
    <row r="17" spans="1:3" ht="51" customHeight="1">
      <c r="A17" s="7" t="s">
        <v>171</v>
      </c>
      <c r="B17" s="32" t="s">
        <v>175</v>
      </c>
      <c r="C17" s="32" t="s">
        <v>176</v>
      </c>
    </row>
    <row r="18" spans="1:3" ht="51" customHeight="1">
      <c r="A18" s="7" t="s">
        <v>171</v>
      </c>
      <c r="B18" s="32" t="s">
        <v>47</v>
      </c>
      <c r="C18" s="11" t="s">
        <v>48</v>
      </c>
    </row>
    <row r="19" spans="1:3" ht="42" customHeight="1">
      <c r="A19" s="7" t="s">
        <v>171</v>
      </c>
      <c r="B19" s="32" t="s">
        <v>177</v>
      </c>
      <c r="C19" s="11" t="s">
        <v>178</v>
      </c>
    </row>
    <row r="20" spans="1:3" ht="26.25" customHeight="1">
      <c r="A20" s="7" t="s">
        <v>171</v>
      </c>
      <c r="B20" s="32" t="s">
        <v>179</v>
      </c>
      <c r="C20" s="11" t="s">
        <v>180</v>
      </c>
    </row>
    <row r="21" spans="1:3" ht="29.25" customHeight="1">
      <c r="A21" s="7" t="s">
        <v>171</v>
      </c>
      <c r="B21" s="32" t="s">
        <v>181</v>
      </c>
      <c r="C21" s="11" t="s">
        <v>182</v>
      </c>
    </row>
    <row r="22" spans="1:3" ht="18.75" customHeight="1">
      <c r="A22" s="7" t="s">
        <v>171</v>
      </c>
      <c r="B22" s="32" t="s">
        <v>183</v>
      </c>
      <c r="C22" s="11" t="s">
        <v>184</v>
      </c>
    </row>
    <row r="23" spans="1:3" ht="39.75" customHeight="1">
      <c r="A23" s="7" t="s">
        <v>171</v>
      </c>
      <c r="B23" s="32" t="s">
        <v>185</v>
      </c>
      <c r="C23" s="11" t="s">
        <v>186</v>
      </c>
    </row>
    <row r="24" spans="1:3" ht="39.75" customHeight="1">
      <c r="A24" s="7" t="s">
        <v>171</v>
      </c>
      <c r="B24" s="32" t="s">
        <v>187</v>
      </c>
      <c r="C24" s="11" t="s">
        <v>188</v>
      </c>
    </row>
    <row r="25" spans="1:3" ht="65.25" customHeight="1">
      <c r="A25" s="7" t="s">
        <v>171</v>
      </c>
      <c r="B25" s="32" t="s">
        <v>189</v>
      </c>
      <c r="C25" s="11" t="s">
        <v>190</v>
      </c>
    </row>
    <row r="26" spans="1:3" ht="65.25" customHeight="1">
      <c r="A26" s="7" t="s">
        <v>171</v>
      </c>
      <c r="B26" s="32" t="s">
        <v>191</v>
      </c>
      <c r="C26" s="11" t="s">
        <v>192</v>
      </c>
    </row>
    <row r="27" spans="1:3" ht="41.25" customHeight="1">
      <c r="A27" s="7" t="s">
        <v>171</v>
      </c>
      <c r="B27" s="32" t="s">
        <v>193</v>
      </c>
      <c r="C27" s="11" t="s">
        <v>194</v>
      </c>
    </row>
    <row r="28" spans="1:3" ht="38.25" customHeight="1">
      <c r="A28" s="7" t="s">
        <v>171</v>
      </c>
      <c r="B28" s="32" t="s">
        <v>195</v>
      </c>
      <c r="C28" s="11" t="s">
        <v>196</v>
      </c>
    </row>
    <row r="29" spans="1:3" ht="41.45" customHeight="1">
      <c r="A29" s="7" t="s">
        <v>171</v>
      </c>
      <c r="B29" s="53" t="s">
        <v>357</v>
      </c>
      <c r="C29" s="41" t="s">
        <v>358</v>
      </c>
    </row>
    <row r="30" spans="1:3" ht="26.25" customHeight="1">
      <c r="A30" s="7" t="s">
        <v>171</v>
      </c>
      <c r="B30" s="36" t="s">
        <v>197</v>
      </c>
      <c r="C30" s="11" t="s">
        <v>198</v>
      </c>
    </row>
    <row r="31" spans="1:3" ht="19.5" customHeight="1">
      <c r="A31" s="7" t="s">
        <v>171</v>
      </c>
      <c r="B31" s="95" t="s">
        <v>405</v>
      </c>
      <c r="C31" s="95" t="s">
        <v>406</v>
      </c>
    </row>
    <row r="32" spans="1:3" ht="18.75" customHeight="1">
      <c r="A32" s="7" t="s">
        <v>171</v>
      </c>
      <c r="B32" s="36" t="s">
        <v>199</v>
      </c>
      <c r="C32" s="41" t="s">
        <v>200</v>
      </c>
    </row>
    <row r="33" spans="1:3" s="117" customFormat="1" ht="30.75" customHeight="1">
      <c r="A33" s="118" t="s">
        <v>171</v>
      </c>
      <c r="B33" s="119" t="s">
        <v>427</v>
      </c>
      <c r="C33" s="58" t="s">
        <v>428</v>
      </c>
    </row>
    <row r="34" spans="1:3" ht="27" customHeight="1">
      <c r="A34" s="7" t="s">
        <v>171</v>
      </c>
      <c r="B34" s="35" t="s">
        <v>278</v>
      </c>
      <c r="C34" s="127" t="s">
        <v>397</v>
      </c>
    </row>
    <row r="35" spans="1:3" ht="30.75" customHeight="1">
      <c r="A35" s="7" t="s">
        <v>171</v>
      </c>
      <c r="B35" s="35" t="s">
        <v>287</v>
      </c>
      <c r="C35" s="127" t="s">
        <v>201</v>
      </c>
    </row>
    <row r="36" spans="1:3" s="63" customFormat="1" ht="30.75" customHeight="1">
      <c r="A36" s="7" t="s">
        <v>171</v>
      </c>
      <c r="B36" s="94" t="s">
        <v>398</v>
      </c>
      <c r="C36" s="94" t="s">
        <v>399</v>
      </c>
    </row>
    <row r="37" spans="1:3" ht="16.5" customHeight="1">
      <c r="A37" s="7" t="s">
        <v>171</v>
      </c>
      <c r="B37" s="35" t="s">
        <v>288</v>
      </c>
      <c r="C37" s="32" t="s">
        <v>202</v>
      </c>
    </row>
    <row r="38" spans="1:3" ht="66.75" customHeight="1">
      <c r="A38" s="7" t="s">
        <v>171</v>
      </c>
      <c r="B38" s="37" t="s">
        <v>295</v>
      </c>
      <c r="C38" s="11" t="s">
        <v>203</v>
      </c>
    </row>
    <row r="39" spans="1:3" ht="16.5" customHeight="1">
      <c r="A39" s="7" t="s">
        <v>171</v>
      </c>
      <c r="B39" s="35" t="s">
        <v>289</v>
      </c>
      <c r="C39" s="11" t="s">
        <v>204</v>
      </c>
    </row>
    <row r="40" spans="1:3" s="55" customFormat="1" ht="26.45" customHeight="1">
      <c r="A40" s="7" t="s">
        <v>171</v>
      </c>
      <c r="B40" s="52" t="s">
        <v>313</v>
      </c>
      <c r="C40" s="56" t="s">
        <v>321</v>
      </c>
    </row>
    <row r="41" spans="1:3" ht="25.15" customHeight="1">
      <c r="A41" s="7" t="s">
        <v>171</v>
      </c>
      <c r="B41" s="35" t="s">
        <v>281</v>
      </c>
      <c r="C41" s="11" t="s">
        <v>57</v>
      </c>
    </row>
    <row r="42" spans="1:3" ht="17.25" customHeight="1">
      <c r="A42" s="7" t="s">
        <v>171</v>
      </c>
      <c r="B42" s="35" t="s">
        <v>290</v>
      </c>
      <c r="C42" s="11" t="s">
        <v>205</v>
      </c>
    </row>
    <row r="43" spans="1:3" ht="53.25" customHeight="1">
      <c r="A43" s="7" t="s">
        <v>171</v>
      </c>
      <c r="B43" s="35" t="s">
        <v>291</v>
      </c>
      <c r="C43" s="11" t="s">
        <v>207</v>
      </c>
    </row>
    <row r="44" spans="1:3" s="55" customFormat="1" ht="40.5" customHeight="1">
      <c r="A44" s="57" t="s">
        <v>171</v>
      </c>
      <c r="B44" s="58" t="s">
        <v>292</v>
      </c>
      <c r="C44" s="59" t="s">
        <v>206</v>
      </c>
    </row>
    <row r="45" spans="1:3" ht="28.5" customHeight="1">
      <c r="A45" s="7" t="s">
        <v>171</v>
      </c>
      <c r="B45" s="35" t="s">
        <v>293</v>
      </c>
      <c r="C45" s="62" t="s">
        <v>59</v>
      </c>
    </row>
    <row r="46" spans="1:3" ht="51.75" customHeight="1">
      <c r="A46" s="7" t="s">
        <v>171</v>
      </c>
      <c r="B46" s="53" t="s">
        <v>314</v>
      </c>
      <c r="C46" s="41" t="s">
        <v>208</v>
      </c>
    </row>
    <row r="47" spans="1:3" ht="39.75" customHeight="1">
      <c r="A47" s="7" t="s">
        <v>171</v>
      </c>
      <c r="B47" s="53" t="s">
        <v>315</v>
      </c>
      <c r="C47" s="41" t="s">
        <v>209</v>
      </c>
    </row>
    <row r="48" spans="1:3" ht="14.25" customHeight="1">
      <c r="A48" s="7" t="s">
        <v>171</v>
      </c>
      <c r="B48" s="53" t="s">
        <v>316</v>
      </c>
      <c r="C48" s="36" t="s">
        <v>210</v>
      </c>
    </row>
    <row r="49" spans="1:3" ht="24.75" customHeight="1">
      <c r="A49" s="7" t="s">
        <v>171</v>
      </c>
      <c r="B49" s="52" t="s">
        <v>317</v>
      </c>
      <c r="C49" s="11" t="s">
        <v>211</v>
      </c>
    </row>
    <row r="50" spans="1:3" ht="27" customHeight="1">
      <c r="A50" s="7" t="s">
        <v>171</v>
      </c>
      <c r="B50" s="52" t="s">
        <v>318</v>
      </c>
      <c r="C50" s="61" t="s">
        <v>323</v>
      </c>
    </row>
    <row r="51" spans="1:3" ht="24.75" customHeight="1">
      <c r="A51" s="7" t="s">
        <v>171</v>
      </c>
      <c r="B51" s="52" t="s">
        <v>319</v>
      </c>
      <c r="C51" s="11" t="s">
        <v>212</v>
      </c>
    </row>
    <row r="52" spans="1:3" ht="40.15" customHeight="1">
      <c r="A52" s="7" t="s">
        <v>171</v>
      </c>
      <c r="B52" s="52" t="s">
        <v>320</v>
      </c>
      <c r="C52" s="60" t="s">
        <v>322</v>
      </c>
    </row>
    <row r="53" spans="1:3" ht="11.45" customHeight="1">
      <c r="A53" s="166"/>
      <c r="B53" s="167"/>
      <c r="C53" s="49" t="s">
        <v>213</v>
      </c>
    </row>
    <row r="54" spans="1:3" ht="12.6" customHeight="1">
      <c r="A54" s="166"/>
      <c r="B54" s="167"/>
      <c r="C54" s="50" t="s">
        <v>214</v>
      </c>
    </row>
    <row r="55" spans="1:3" ht="25.9" customHeight="1">
      <c r="A55" s="7" t="s">
        <v>219</v>
      </c>
      <c r="B55" s="54" t="s">
        <v>197</v>
      </c>
      <c r="C55" s="15" t="s">
        <v>198</v>
      </c>
    </row>
    <row r="56" spans="1:3" ht="67.5" customHeight="1">
      <c r="A56" s="7" t="s">
        <v>219</v>
      </c>
      <c r="B56" s="54" t="s">
        <v>294</v>
      </c>
      <c r="C56" s="11" t="s">
        <v>215</v>
      </c>
    </row>
    <row r="57" spans="1:3" ht="15.75">
      <c r="A57" s="3"/>
    </row>
  </sheetData>
  <mergeCells count="13">
    <mergeCell ref="A53:A54"/>
    <mergeCell ref="B53:B54"/>
    <mergeCell ref="A1:C1"/>
    <mergeCell ref="A2:C2"/>
    <mergeCell ref="A3:C3"/>
    <mergeCell ref="A4:C4"/>
    <mergeCell ref="A5:C5"/>
    <mergeCell ref="A6:C6"/>
    <mergeCell ref="A7:C7"/>
    <mergeCell ref="A9:B9"/>
    <mergeCell ref="C9:C13"/>
    <mergeCell ref="A10:A13"/>
    <mergeCell ref="B10:B13"/>
  </mergeCells>
  <pageMargins left="0.70866141732283472" right="0.19685039370078741" top="0.19685039370078741" bottom="0.19685039370078741" header="0.31496062992125984" footer="0.1968503937007874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7"/>
    </sheetView>
  </sheetViews>
  <sheetFormatPr defaultRowHeight="15"/>
  <cols>
    <col min="2" max="2" width="21.5703125" customWidth="1"/>
    <col min="3" max="3" width="56.42578125" customWidth="1"/>
  </cols>
  <sheetData>
    <row r="1" spans="1:3">
      <c r="A1" s="160" t="s">
        <v>172</v>
      </c>
      <c r="B1" s="160"/>
      <c r="C1" s="160"/>
    </row>
    <row r="2" spans="1:3">
      <c r="A2" s="160" t="s">
        <v>0</v>
      </c>
      <c r="B2" s="160"/>
      <c r="C2" s="160"/>
    </row>
    <row r="3" spans="1:3">
      <c r="A3" s="160" t="s">
        <v>375</v>
      </c>
      <c r="B3" s="160"/>
      <c r="C3" s="160"/>
    </row>
    <row r="4" spans="1:3">
      <c r="A4" s="160" t="s">
        <v>376</v>
      </c>
      <c r="B4" s="160"/>
      <c r="C4" s="160"/>
    </row>
    <row r="5" spans="1:3">
      <c r="A5" s="158"/>
      <c r="B5" s="158"/>
      <c r="C5" s="158"/>
    </row>
    <row r="6" spans="1:3">
      <c r="A6" s="4"/>
    </row>
    <row r="7" spans="1:3" ht="15" customHeight="1">
      <c r="A7" s="158"/>
      <c r="B7" s="158"/>
      <c r="C7" s="158"/>
    </row>
    <row r="8" spans="1:3">
      <c r="A8" s="158"/>
      <c r="B8" s="158"/>
      <c r="C8" s="158"/>
    </row>
    <row r="9" spans="1:3" ht="15.75">
      <c r="A9" s="159" t="s">
        <v>164</v>
      </c>
      <c r="B9" s="159"/>
      <c r="C9" s="159"/>
    </row>
    <row r="10" spans="1:3" ht="15.75">
      <c r="A10" s="159" t="s">
        <v>377</v>
      </c>
      <c r="B10" s="159"/>
      <c r="C10" s="159"/>
    </row>
    <row r="11" spans="1:3" ht="15.75">
      <c r="A11" s="2"/>
    </row>
    <row r="12" spans="1:3" ht="19.149999999999999" customHeight="1">
      <c r="A12" s="176" t="s">
        <v>297</v>
      </c>
      <c r="B12" s="175" t="s">
        <v>165</v>
      </c>
      <c r="C12" s="175" t="s">
        <v>83</v>
      </c>
    </row>
    <row r="13" spans="1:3">
      <c r="A13" s="177"/>
      <c r="B13" s="175"/>
      <c r="C13" s="175"/>
    </row>
    <row r="14" spans="1:3">
      <c r="A14" s="33">
        <v>1</v>
      </c>
      <c r="B14" s="33">
        <v>2</v>
      </c>
      <c r="C14" s="33">
        <v>3</v>
      </c>
    </row>
    <row r="15" spans="1:3" ht="25.5">
      <c r="A15" s="13"/>
      <c r="B15" s="9"/>
      <c r="C15" s="40" t="s">
        <v>170</v>
      </c>
    </row>
    <row r="16" spans="1:3" ht="27" customHeight="1">
      <c r="A16" s="7" t="s">
        <v>171</v>
      </c>
      <c r="B16" s="14" t="s">
        <v>166</v>
      </c>
      <c r="C16" s="14" t="s">
        <v>167</v>
      </c>
    </row>
    <row r="17" spans="1:3" ht="25.5">
      <c r="A17" s="7" t="s">
        <v>171</v>
      </c>
      <c r="B17" s="14" t="s">
        <v>168</v>
      </c>
      <c r="C17" s="14" t="s">
        <v>169</v>
      </c>
    </row>
  </sheetData>
  <mergeCells count="12">
    <mergeCell ref="B12:B13"/>
    <mergeCell ref="C12:C13"/>
    <mergeCell ref="A7:C7"/>
    <mergeCell ref="A8:C8"/>
    <mergeCell ref="A9:C9"/>
    <mergeCell ref="A10:C10"/>
    <mergeCell ref="A12:A13"/>
    <mergeCell ref="A1:C1"/>
    <mergeCell ref="A2:C2"/>
    <mergeCell ref="A3:C3"/>
    <mergeCell ref="A4:C4"/>
    <mergeCell ref="A5:C5"/>
  </mergeCells>
  <pageMargins left="0.70866141732283472" right="0.19685039370078741" top="0.19685039370078741" bottom="0.19685039370078741" header="0.31496062992125984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8"/>
  <sheetViews>
    <sheetView topLeftCell="A52" zoomScale="106" zoomScaleNormal="106" workbookViewId="0">
      <selection activeCell="C26" sqref="C26"/>
    </sheetView>
  </sheetViews>
  <sheetFormatPr defaultRowHeight="15"/>
  <cols>
    <col min="1" max="1" width="21.5703125" style="86" customWidth="1"/>
    <col min="2" max="2" width="37.140625" style="86" customWidth="1"/>
    <col min="3" max="3" width="10" style="84" customWidth="1"/>
    <col min="4" max="4" width="10.28515625" style="84" customWidth="1"/>
    <col min="5" max="5" width="9.140625" style="84" customWidth="1"/>
    <col min="6" max="16384" width="9.140625" style="86"/>
  </cols>
  <sheetData>
    <row r="1" spans="1:5">
      <c r="A1" s="160" t="s">
        <v>163</v>
      </c>
      <c r="B1" s="160"/>
      <c r="C1" s="160"/>
      <c r="D1" s="160"/>
      <c r="E1" s="160"/>
    </row>
    <row r="2" spans="1:5">
      <c r="A2" s="160" t="s">
        <v>0</v>
      </c>
      <c r="B2" s="160"/>
      <c r="C2" s="160"/>
      <c r="D2" s="160"/>
      <c r="E2" s="160"/>
    </row>
    <row r="3" spans="1:5">
      <c r="A3" s="160" t="s">
        <v>363</v>
      </c>
      <c r="B3" s="160"/>
      <c r="C3" s="160"/>
      <c r="D3" s="160"/>
      <c r="E3" s="160"/>
    </row>
    <row r="4" spans="1:5">
      <c r="A4" s="160" t="s">
        <v>369</v>
      </c>
      <c r="B4" s="160"/>
      <c r="C4" s="160"/>
      <c r="D4" s="160"/>
      <c r="E4" s="160"/>
    </row>
    <row r="5" spans="1:5">
      <c r="A5" s="160"/>
      <c r="B5" s="160"/>
      <c r="C5" s="160"/>
      <c r="D5" s="160"/>
      <c r="E5" s="160"/>
    </row>
    <row r="6" spans="1:5" ht="15.75">
      <c r="A6" s="168" t="s">
        <v>298</v>
      </c>
      <c r="B6" s="168"/>
      <c r="C6" s="168"/>
      <c r="D6" s="168"/>
      <c r="E6" s="168"/>
    </row>
    <row r="7" spans="1:5" ht="15.75">
      <c r="A7" s="168" t="s">
        <v>366</v>
      </c>
      <c r="B7" s="168"/>
      <c r="C7" s="168"/>
      <c r="D7" s="168"/>
      <c r="E7" s="168"/>
    </row>
    <row r="8" spans="1:5" ht="15.75">
      <c r="A8" s="122"/>
    </row>
    <row r="9" spans="1:5">
      <c r="A9" s="179" t="s">
        <v>354</v>
      </c>
      <c r="B9" s="179"/>
      <c r="C9" s="179"/>
      <c r="D9" s="179"/>
      <c r="E9" s="179"/>
    </row>
    <row r="10" spans="1:5" ht="15.75" customHeight="1">
      <c r="A10" s="178" t="s">
        <v>1</v>
      </c>
      <c r="B10" s="178" t="s">
        <v>2</v>
      </c>
      <c r="C10" s="180" t="s">
        <v>285</v>
      </c>
      <c r="D10" s="180" t="s">
        <v>324</v>
      </c>
      <c r="E10" s="180" t="s">
        <v>367</v>
      </c>
    </row>
    <row r="11" spans="1:5">
      <c r="A11" s="178"/>
      <c r="B11" s="178"/>
      <c r="C11" s="180"/>
      <c r="D11" s="180"/>
      <c r="E11" s="180"/>
    </row>
    <row r="12" spans="1:5">
      <c r="A12" s="178"/>
      <c r="B12" s="178"/>
      <c r="C12" s="180"/>
      <c r="D12" s="180"/>
      <c r="E12" s="180"/>
    </row>
    <row r="13" spans="1:5">
      <c r="A13" s="18">
        <v>1</v>
      </c>
      <c r="B13" s="18">
        <v>2</v>
      </c>
      <c r="C13" s="18">
        <v>3</v>
      </c>
      <c r="D13" s="18">
        <v>4</v>
      </c>
      <c r="E13" s="18">
        <v>5</v>
      </c>
    </row>
    <row r="14" spans="1:5" ht="20.25" customHeight="1">
      <c r="A14" s="100" t="s">
        <v>4</v>
      </c>
      <c r="B14" s="101" t="s">
        <v>5</v>
      </c>
      <c r="C14" s="24">
        <f>C15+C18+C24+C27+C35+C38+C41+C44</f>
        <v>2793.8700000000003</v>
      </c>
      <c r="D14" s="24">
        <f>D15+D18+D24+D27+D35+D38+D41</f>
        <v>1542.3000000000002</v>
      </c>
      <c r="E14" s="24">
        <f>E15+E18+E24+E27+E35+E38+E41</f>
        <v>1592.22</v>
      </c>
    </row>
    <row r="15" spans="1:5" ht="15.75" customHeight="1">
      <c r="A15" s="102" t="s">
        <v>6</v>
      </c>
      <c r="B15" s="102" t="s">
        <v>7</v>
      </c>
      <c r="C15" s="89">
        <f>C17</f>
        <v>238</v>
      </c>
      <c r="D15" s="89">
        <f>D17</f>
        <v>251</v>
      </c>
      <c r="E15" s="89">
        <f>E17</f>
        <v>268</v>
      </c>
    </row>
    <row r="16" spans="1:5" ht="16.5" customHeight="1">
      <c r="A16" s="58" t="s">
        <v>8</v>
      </c>
      <c r="B16" s="58" t="s">
        <v>9</v>
      </c>
      <c r="C16" s="16">
        <f>C17</f>
        <v>238</v>
      </c>
      <c r="D16" s="16">
        <f>D17</f>
        <v>251</v>
      </c>
      <c r="E16" s="16">
        <f>E17</f>
        <v>268</v>
      </c>
    </row>
    <row r="17" spans="1:5" ht="81" customHeight="1">
      <c r="A17" s="58" t="s">
        <v>10</v>
      </c>
      <c r="B17" s="59" t="s">
        <v>11</v>
      </c>
      <c r="C17" s="16">
        <v>238</v>
      </c>
      <c r="D17" s="16">
        <v>251</v>
      </c>
      <c r="E17" s="16">
        <v>268</v>
      </c>
    </row>
    <row r="18" spans="1:5" ht="39" customHeight="1">
      <c r="A18" s="103" t="s">
        <v>12</v>
      </c>
      <c r="B18" s="104" t="s">
        <v>13</v>
      </c>
      <c r="C18" s="89">
        <f>C19</f>
        <v>526.07000000000005</v>
      </c>
      <c r="D18" s="89">
        <f>D19</f>
        <v>543.4</v>
      </c>
      <c r="E18" s="89">
        <f>E19</f>
        <v>565.22</v>
      </c>
    </row>
    <row r="19" spans="1:5" ht="41.25" customHeight="1">
      <c r="A19" s="68" t="s">
        <v>14</v>
      </c>
      <c r="B19" s="59" t="s">
        <v>15</v>
      </c>
      <c r="C19" s="16">
        <f>C20+C21+C22+C23</f>
        <v>526.07000000000005</v>
      </c>
      <c r="D19" s="16">
        <f>D20+D21+D22+D23</f>
        <v>543.4</v>
      </c>
      <c r="E19" s="16">
        <f>E20+E21+E22+E23</f>
        <v>565.22</v>
      </c>
    </row>
    <row r="20" spans="1:5" ht="128.44999999999999" customHeight="1">
      <c r="A20" s="68" t="s">
        <v>327</v>
      </c>
      <c r="B20" s="59" t="s">
        <v>328</v>
      </c>
      <c r="C20" s="16">
        <v>241.5</v>
      </c>
      <c r="D20" s="16">
        <v>249.8</v>
      </c>
      <c r="E20" s="16">
        <v>261.7</v>
      </c>
    </row>
    <row r="21" spans="1:5" ht="142.15" customHeight="1">
      <c r="A21" s="68" t="s">
        <v>329</v>
      </c>
      <c r="B21" s="59" t="s">
        <v>330</v>
      </c>
      <c r="C21" s="16">
        <v>1.38</v>
      </c>
      <c r="D21" s="16">
        <v>1.4</v>
      </c>
      <c r="E21" s="16">
        <v>1.5</v>
      </c>
    </row>
    <row r="22" spans="1:5" ht="129.6" customHeight="1">
      <c r="A22" s="68" t="s">
        <v>331</v>
      </c>
      <c r="B22" s="59" t="s">
        <v>332</v>
      </c>
      <c r="C22" s="16">
        <v>317.8</v>
      </c>
      <c r="D22" s="16">
        <v>327.8</v>
      </c>
      <c r="E22" s="16">
        <v>342.22</v>
      </c>
    </row>
    <row r="23" spans="1:5" ht="129.6" customHeight="1">
      <c r="A23" s="68" t="s">
        <v>333</v>
      </c>
      <c r="B23" s="58" t="s">
        <v>334</v>
      </c>
      <c r="C23" s="16">
        <v>-34.61</v>
      </c>
      <c r="D23" s="16">
        <v>-35.6</v>
      </c>
      <c r="E23" s="16">
        <v>-40.200000000000003</v>
      </c>
    </row>
    <row r="24" spans="1:5" ht="15.75" customHeight="1">
      <c r="A24" s="102" t="s">
        <v>16</v>
      </c>
      <c r="B24" s="102" t="s">
        <v>17</v>
      </c>
      <c r="C24" s="89">
        <f>C26</f>
        <v>1346</v>
      </c>
      <c r="D24" s="89">
        <f>D26</f>
        <v>304</v>
      </c>
      <c r="E24" s="89">
        <f>E26</f>
        <v>315</v>
      </c>
    </row>
    <row r="25" spans="1:5" ht="15.75" customHeight="1">
      <c r="A25" s="58" t="s">
        <v>18</v>
      </c>
      <c r="B25" s="58" t="s">
        <v>19</v>
      </c>
      <c r="C25" s="16">
        <f>C26</f>
        <v>1346</v>
      </c>
      <c r="D25" s="16">
        <f>D26</f>
        <v>304</v>
      </c>
      <c r="E25" s="16">
        <f>E26</f>
        <v>315</v>
      </c>
    </row>
    <row r="26" spans="1:5" ht="15" customHeight="1">
      <c r="A26" s="196" t="s">
        <v>20</v>
      </c>
      <c r="B26" s="197" t="s">
        <v>19</v>
      </c>
      <c r="C26" s="198">
        <f>293+1053</f>
        <v>1346</v>
      </c>
      <c r="D26" s="198">
        <v>304</v>
      </c>
      <c r="E26" s="198">
        <v>315</v>
      </c>
    </row>
    <row r="27" spans="1:5" ht="15" customHeight="1">
      <c r="A27" s="105" t="s">
        <v>21</v>
      </c>
      <c r="B27" s="105" t="s">
        <v>22</v>
      </c>
      <c r="C27" s="24">
        <f>C28+C30</f>
        <v>425.4</v>
      </c>
      <c r="D27" s="24">
        <f>D28+D30</f>
        <v>425.4</v>
      </c>
      <c r="E27" s="24">
        <f>E28+E30</f>
        <v>425.4</v>
      </c>
    </row>
    <row r="28" spans="1:5" ht="15.6" customHeight="1">
      <c r="A28" s="106" t="s">
        <v>23</v>
      </c>
      <c r="B28" s="58" t="s">
        <v>24</v>
      </c>
      <c r="C28" s="16">
        <f>C29</f>
        <v>5</v>
      </c>
      <c r="D28" s="16">
        <f>D29</f>
        <v>5</v>
      </c>
      <c r="E28" s="16">
        <f>E29</f>
        <v>5</v>
      </c>
    </row>
    <row r="29" spans="1:5" ht="52.5" customHeight="1">
      <c r="A29" s="58" t="s">
        <v>25</v>
      </c>
      <c r="B29" s="58" t="s">
        <v>26</v>
      </c>
      <c r="C29" s="16">
        <v>5</v>
      </c>
      <c r="D29" s="16">
        <v>5</v>
      </c>
      <c r="E29" s="16">
        <v>5</v>
      </c>
    </row>
    <row r="30" spans="1:5" ht="18" customHeight="1">
      <c r="A30" s="106" t="s">
        <v>27</v>
      </c>
      <c r="B30" s="58" t="s">
        <v>28</v>
      </c>
      <c r="C30" s="16">
        <f>C31+C33</f>
        <v>420.4</v>
      </c>
      <c r="D30" s="16">
        <f>D31+D33</f>
        <v>420.4</v>
      </c>
      <c r="E30" s="16">
        <f>E31+E33</f>
        <v>420.4</v>
      </c>
    </row>
    <row r="31" spans="1:5" ht="17.25" customHeight="1">
      <c r="A31" s="106" t="s">
        <v>29</v>
      </c>
      <c r="B31" s="58" t="s">
        <v>30</v>
      </c>
      <c r="C31" s="16">
        <f>C32</f>
        <v>13</v>
      </c>
      <c r="D31" s="16">
        <f>D32</f>
        <v>13</v>
      </c>
      <c r="E31" s="16">
        <f>E32</f>
        <v>13</v>
      </c>
    </row>
    <row r="32" spans="1:5" ht="37.9" customHeight="1">
      <c r="A32" s="106" t="s">
        <v>31</v>
      </c>
      <c r="B32" s="58" t="s">
        <v>32</v>
      </c>
      <c r="C32" s="16">
        <v>13</v>
      </c>
      <c r="D32" s="16">
        <v>13</v>
      </c>
      <c r="E32" s="16">
        <v>13</v>
      </c>
    </row>
    <row r="33" spans="1:5" ht="15" customHeight="1">
      <c r="A33" s="58" t="s">
        <v>33</v>
      </c>
      <c r="B33" s="58" t="s">
        <v>34</v>
      </c>
      <c r="C33" s="16">
        <f>C34</f>
        <v>407.4</v>
      </c>
      <c r="D33" s="16">
        <f>D34</f>
        <v>407.4</v>
      </c>
      <c r="E33" s="16">
        <f>E34</f>
        <v>407.4</v>
      </c>
    </row>
    <row r="34" spans="1:5" ht="37.15" customHeight="1">
      <c r="A34" s="58" t="s">
        <v>35</v>
      </c>
      <c r="B34" s="58" t="s">
        <v>36</v>
      </c>
      <c r="C34" s="16">
        <v>407.4</v>
      </c>
      <c r="D34" s="16">
        <v>407.4</v>
      </c>
      <c r="E34" s="16">
        <v>407.4</v>
      </c>
    </row>
    <row r="35" spans="1:5" ht="17.25" customHeight="1">
      <c r="A35" s="102" t="s">
        <v>37</v>
      </c>
      <c r="B35" s="102" t="s">
        <v>38</v>
      </c>
      <c r="C35" s="89">
        <f t="shared" ref="C35:E36" si="0">C36</f>
        <v>2</v>
      </c>
      <c r="D35" s="89">
        <f t="shared" si="0"/>
        <v>2</v>
      </c>
      <c r="E35" s="89">
        <f t="shared" si="0"/>
        <v>2</v>
      </c>
    </row>
    <row r="36" spans="1:5" ht="52.15" customHeight="1">
      <c r="A36" s="18" t="s">
        <v>39</v>
      </c>
      <c r="B36" s="59" t="s">
        <v>40</v>
      </c>
      <c r="C36" s="16">
        <f t="shared" si="0"/>
        <v>2</v>
      </c>
      <c r="D36" s="16">
        <f t="shared" si="0"/>
        <v>2</v>
      </c>
      <c r="E36" s="16">
        <f t="shared" si="0"/>
        <v>2</v>
      </c>
    </row>
    <row r="37" spans="1:5" ht="90.75" customHeight="1">
      <c r="A37" s="59" t="s">
        <v>41</v>
      </c>
      <c r="B37" s="59" t="s">
        <v>42</v>
      </c>
      <c r="C37" s="16">
        <v>2</v>
      </c>
      <c r="D37" s="16">
        <v>2</v>
      </c>
      <c r="E37" s="16">
        <v>2</v>
      </c>
    </row>
    <row r="38" spans="1:5" ht="43.5" customHeight="1">
      <c r="A38" s="102" t="s">
        <v>43</v>
      </c>
      <c r="B38" s="102" t="s">
        <v>44</v>
      </c>
      <c r="C38" s="89">
        <f t="shared" ref="C38:E39" si="1">C39</f>
        <v>16.100000000000001</v>
      </c>
      <c r="D38" s="89">
        <f t="shared" si="1"/>
        <v>16.2</v>
      </c>
      <c r="E38" s="89">
        <f t="shared" si="1"/>
        <v>16.2</v>
      </c>
    </row>
    <row r="39" spans="1:5" ht="90" customHeight="1">
      <c r="A39" s="58" t="s">
        <v>45</v>
      </c>
      <c r="B39" s="58" t="s">
        <v>46</v>
      </c>
      <c r="C39" s="16">
        <f t="shared" si="1"/>
        <v>16.100000000000001</v>
      </c>
      <c r="D39" s="16">
        <f t="shared" si="1"/>
        <v>16.2</v>
      </c>
      <c r="E39" s="16">
        <f t="shared" si="1"/>
        <v>16.2</v>
      </c>
    </row>
    <row r="40" spans="1:5" ht="76.900000000000006" customHeight="1">
      <c r="A40" s="59" t="s">
        <v>47</v>
      </c>
      <c r="B40" s="59" t="s">
        <v>48</v>
      </c>
      <c r="C40" s="16">
        <v>16.100000000000001</v>
      </c>
      <c r="D40" s="16">
        <v>16.2</v>
      </c>
      <c r="E40" s="16">
        <v>16.2</v>
      </c>
    </row>
    <row r="41" spans="1:5" ht="20.45" customHeight="1">
      <c r="A41" s="107" t="s">
        <v>325</v>
      </c>
      <c r="B41" s="108" t="s">
        <v>326</v>
      </c>
      <c r="C41" s="89">
        <f t="shared" ref="C41:E42" si="2">C42</f>
        <v>0.3</v>
      </c>
      <c r="D41" s="89">
        <f t="shared" si="2"/>
        <v>0.3</v>
      </c>
      <c r="E41" s="89">
        <f t="shared" si="2"/>
        <v>0.4</v>
      </c>
    </row>
    <row r="42" spans="1:5" ht="40.15" customHeight="1">
      <c r="A42" s="68" t="s">
        <v>355</v>
      </c>
      <c r="B42" s="59" t="s">
        <v>356</v>
      </c>
      <c r="C42" s="16">
        <f t="shared" si="2"/>
        <v>0.3</v>
      </c>
      <c r="D42" s="16">
        <f t="shared" si="2"/>
        <v>0.3</v>
      </c>
      <c r="E42" s="16">
        <f t="shared" si="2"/>
        <v>0.4</v>
      </c>
    </row>
    <row r="43" spans="1:5" ht="51.6" customHeight="1">
      <c r="A43" s="68" t="s">
        <v>357</v>
      </c>
      <c r="B43" s="59" t="s">
        <v>358</v>
      </c>
      <c r="C43" s="16">
        <v>0.3</v>
      </c>
      <c r="D43" s="16">
        <v>0.3</v>
      </c>
      <c r="E43" s="16">
        <v>0.4</v>
      </c>
    </row>
    <row r="44" spans="1:5" ht="25.5" customHeight="1">
      <c r="A44" s="131" t="s">
        <v>401</v>
      </c>
      <c r="B44" s="130" t="s">
        <v>402</v>
      </c>
      <c r="C44" s="89">
        <v>240</v>
      </c>
      <c r="D44" s="89">
        <v>0</v>
      </c>
      <c r="E44" s="89">
        <v>0</v>
      </c>
    </row>
    <row r="45" spans="1:5" ht="21" customHeight="1">
      <c r="A45" s="106" t="s">
        <v>403</v>
      </c>
      <c r="B45" s="58" t="s">
        <v>404</v>
      </c>
      <c r="C45" s="16">
        <v>240</v>
      </c>
      <c r="D45" s="16">
        <v>0</v>
      </c>
      <c r="E45" s="16">
        <v>0</v>
      </c>
    </row>
    <row r="46" spans="1:5" ht="31.5" customHeight="1">
      <c r="A46" s="106" t="s">
        <v>405</v>
      </c>
      <c r="B46" s="58" t="s">
        <v>406</v>
      </c>
      <c r="C46" s="16">
        <v>240</v>
      </c>
      <c r="D46" s="16">
        <v>0</v>
      </c>
      <c r="E46" s="16">
        <v>0</v>
      </c>
    </row>
    <row r="47" spans="1:5" ht="42.75" customHeight="1">
      <c r="A47" s="106" t="s">
        <v>427</v>
      </c>
      <c r="B47" s="106" t="s">
        <v>428</v>
      </c>
      <c r="C47" s="16">
        <v>240</v>
      </c>
      <c r="D47" s="16">
        <v>0</v>
      </c>
      <c r="E47" s="16">
        <v>0</v>
      </c>
    </row>
    <row r="48" spans="1:5" ht="13.15" customHeight="1">
      <c r="A48" s="20" t="s">
        <v>49</v>
      </c>
      <c r="B48" s="108" t="s">
        <v>50</v>
      </c>
      <c r="C48" s="89">
        <f>C49+C61</f>
        <v>2398.6</v>
      </c>
      <c r="D48" s="89">
        <f t="shared" ref="D48:E48" si="3">D49</f>
        <v>918.5</v>
      </c>
      <c r="E48" s="89">
        <f t="shared" si="3"/>
        <v>872.9</v>
      </c>
    </row>
    <row r="49" spans="1:5" ht="40.5" customHeight="1">
      <c r="A49" s="18" t="s">
        <v>51</v>
      </c>
      <c r="B49" s="59" t="s">
        <v>52</v>
      </c>
      <c r="C49" s="16">
        <f>C50+C55+C58</f>
        <v>2373.6</v>
      </c>
      <c r="D49" s="16">
        <f>D50+D58</f>
        <v>918.5</v>
      </c>
      <c r="E49" s="16">
        <f>E50+E58</f>
        <v>872.9</v>
      </c>
    </row>
    <row r="50" spans="1:5" ht="27.75" customHeight="1">
      <c r="A50" s="109" t="s">
        <v>276</v>
      </c>
      <c r="B50" s="108" t="s">
        <v>53</v>
      </c>
      <c r="C50" s="89">
        <f>C51+C53</f>
        <v>1544.6</v>
      </c>
      <c r="D50" s="89">
        <f>D51</f>
        <v>815.5</v>
      </c>
      <c r="E50" s="89">
        <f>E51</f>
        <v>765.8</v>
      </c>
    </row>
    <row r="51" spans="1:5" ht="27" customHeight="1">
      <c r="A51" s="110" t="s">
        <v>277</v>
      </c>
      <c r="B51" s="59" t="s">
        <v>54</v>
      </c>
      <c r="C51" s="16">
        <f>C52</f>
        <v>1071.7</v>
      </c>
      <c r="D51" s="16">
        <f t="shared" ref="D51:E51" si="4">D52</f>
        <v>815.5</v>
      </c>
      <c r="E51" s="16">
        <f t="shared" si="4"/>
        <v>765.8</v>
      </c>
    </row>
    <row r="52" spans="1:5" ht="46.5" customHeight="1">
      <c r="A52" s="110" t="s">
        <v>278</v>
      </c>
      <c r="B52" s="59" t="s">
        <v>397</v>
      </c>
      <c r="C52" s="16">
        <f>1071.7</f>
        <v>1071.7</v>
      </c>
      <c r="D52" s="16">
        <v>815.5</v>
      </c>
      <c r="E52" s="16">
        <v>765.8</v>
      </c>
    </row>
    <row r="53" spans="1:5" ht="42" customHeight="1">
      <c r="A53" s="124" t="s">
        <v>418</v>
      </c>
      <c r="B53" s="59" t="s">
        <v>419</v>
      </c>
      <c r="C53" s="16">
        <v>472.9</v>
      </c>
      <c r="D53" s="16">
        <v>0</v>
      </c>
      <c r="E53" s="16">
        <v>0</v>
      </c>
    </row>
    <row r="54" spans="1:5" ht="42" customHeight="1">
      <c r="A54" s="124" t="s">
        <v>287</v>
      </c>
      <c r="B54" s="59" t="s">
        <v>201</v>
      </c>
      <c r="C54" s="16">
        <v>472.9</v>
      </c>
      <c r="D54" s="16">
        <v>0</v>
      </c>
      <c r="E54" s="16">
        <v>0</v>
      </c>
    </row>
    <row r="55" spans="1:5" ht="30.75" customHeight="1">
      <c r="A55" s="107" t="s">
        <v>416</v>
      </c>
      <c r="B55" s="102" t="s">
        <v>417</v>
      </c>
      <c r="C55" s="89">
        <v>727</v>
      </c>
      <c r="D55" s="89">
        <v>0</v>
      </c>
      <c r="E55" s="89">
        <v>0</v>
      </c>
    </row>
    <row r="56" spans="1:5" ht="24" customHeight="1">
      <c r="A56" s="18" t="s">
        <v>407</v>
      </c>
      <c r="B56" s="58" t="s">
        <v>408</v>
      </c>
      <c r="C56" s="16">
        <v>727</v>
      </c>
      <c r="D56" s="16">
        <v>0</v>
      </c>
      <c r="E56" s="16">
        <v>0</v>
      </c>
    </row>
    <row r="57" spans="1:5" ht="33" customHeight="1">
      <c r="A57" s="18" t="s">
        <v>289</v>
      </c>
      <c r="B57" s="125" t="s">
        <v>429</v>
      </c>
      <c r="C57" s="16">
        <v>727</v>
      </c>
      <c r="D57" s="16">
        <v>0</v>
      </c>
      <c r="E57" s="16">
        <v>0</v>
      </c>
    </row>
    <row r="58" spans="1:5" ht="40.15" customHeight="1">
      <c r="A58" s="109" t="s">
        <v>279</v>
      </c>
      <c r="B58" s="108" t="s">
        <v>55</v>
      </c>
      <c r="C58" s="89">
        <f t="shared" ref="C58:E59" si="5">C59</f>
        <v>102</v>
      </c>
      <c r="D58" s="89">
        <f t="shared" si="5"/>
        <v>103</v>
      </c>
      <c r="E58" s="89">
        <f t="shared" si="5"/>
        <v>107.1</v>
      </c>
    </row>
    <row r="59" spans="1:5" ht="42.75" customHeight="1">
      <c r="A59" s="110" t="s">
        <v>280</v>
      </c>
      <c r="B59" s="59" t="s">
        <v>56</v>
      </c>
      <c r="C59" s="16">
        <f t="shared" si="5"/>
        <v>102</v>
      </c>
      <c r="D59" s="16">
        <f t="shared" si="5"/>
        <v>103</v>
      </c>
      <c r="E59" s="16">
        <f t="shared" si="5"/>
        <v>107.1</v>
      </c>
    </row>
    <row r="60" spans="1:5" ht="29.45" customHeight="1">
      <c r="A60" s="110" t="s">
        <v>281</v>
      </c>
      <c r="B60" s="59" t="s">
        <v>57</v>
      </c>
      <c r="C60" s="16">
        <v>102</v>
      </c>
      <c r="D60" s="16">
        <v>103</v>
      </c>
      <c r="E60" s="16">
        <v>107.1</v>
      </c>
    </row>
    <row r="61" spans="1:5" ht="29.45" customHeight="1">
      <c r="A61" s="109" t="s">
        <v>420</v>
      </c>
      <c r="B61" s="129" t="s">
        <v>421</v>
      </c>
      <c r="C61" s="89">
        <v>25</v>
      </c>
      <c r="D61" s="89">
        <v>0</v>
      </c>
      <c r="E61" s="89">
        <v>0</v>
      </c>
    </row>
    <row r="62" spans="1:5" ht="29.45" customHeight="1">
      <c r="A62" s="110" t="s">
        <v>422</v>
      </c>
      <c r="B62" s="126" t="s">
        <v>210</v>
      </c>
      <c r="C62" s="16">
        <v>25</v>
      </c>
      <c r="D62" s="16">
        <v>0</v>
      </c>
      <c r="E62" s="16">
        <v>0</v>
      </c>
    </row>
    <row r="63" spans="1:5" ht="29.45" customHeight="1">
      <c r="A63" s="110" t="s">
        <v>316</v>
      </c>
      <c r="B63" s="126" t="s">
        <v>210</v>
      </c>
      <c r="C63" s="16">
        <v>25</v>
      </c>
      <c r="D63" s="16">
        <v>0</v>
      </c>
      <c r="E63" s="16">
        <v>0</v>
      </c>
    </row>
    <row r="64" spans="1:5" ht="24" customHeight="1">
      <c r="A64" s="111"/>
      <c r="B64" s="112" t="s">
        <v>60</v>
      </c>
      <c r="C64" s="24">
        <f>C14+C48</f>
        <v>5192.47</v>
      </c>
      <c r="D64" s="24">
        <f>D14+D48</f>
        <v>2460.8000000000002</v>
      </c>
      <c r="E64" s="24">
        <f>E14+E48</f>
        <v>2465.12</v>
      </c>
    </row>
    <row r="65" spans="1:1" ht="39" customHeight="1">
      <c r="A65" s="121"/>
    </row>
    <row r="66" spans="1:1" ht="51" customHeight="1">
      <c r="A66" s="121"/>
    </row>
    <row r="67" spans="1:1" ht="21" customHeight="1">
      <c r="A67" s="121"/>
    </row>
    <row r="68" spans="1:1">
      <c r="A68" s="121"/>
    </row>
  </sheetData>
  <mergeCells count="13">
    <mergeCell ref="A1:E1"/>
    <mergeCell ref="A10:A12"/>
    <mergeCell ref="B10:B12"/>
    <mergeCell ref="A9:E9"/>
    <mergeCell ref="A6:E6"/>
    <mergeCell ref="A7:E7"/>
    <mergeCell ref="A2:E2"/>
    <mergeCell ref="A3:E3"/>
    <mergeCell ref="A4:E4"/>
    <mergeCell ref="A5:E5"/>
    <mergeCell ref="C10:C12"/>
    <mergeCell ref="D10:D12"/>
    <mergeCell ref="E10:E12"/>
  </mergeCells>
  <pageMargins left="0.70866141732283472" right="0.19685039370078741" top="0.19685039370078741" bottom="0.19685039370078741" header="0.31496062992125984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topLeftCell="A4" zoomScale="106" zoomScaleNormal="106" workbookViewId="0">
      <selection activeCell="D28" sqref="D28"/>
    </sheetView>
  </sheetViews>
  <sheetFormatPr defaultRowHeight="15"/>
  <cols>
    <col min="1" max="1" width="53" style="78" customWidth="1"/>
    <col min="2" max="2" width="6.28515625" style="78" customWidth="1"/>
    <col min="3" max="3" width="5.85546875" style="78" customWidth="1"/>
    <col min="4" max="6" width="9.140625" style="78"/>
  </cols>
  <sheetData>
    <row r="1" spans="1:6">
      <c r="A1" s="160" t="s">
        <v>306</v>
      </c>
      <c r="B1" s="160"/>
      <c r="C1" s="160"/>
      <c r="D1" s="160"/>
      <c r="E1" s="160"/>
      <c r="F1" s="160"/>
    </row>
    <row r="2" spans="1:6">
      <c r="A2" s="186" t="s">
        <v>362</v>
      </c>
      <c r="B2" s="186"/>
      <c r="C2" s="186"/>
      <c r="D2" s="186"/>
      <c r="E2" s="186"/>
      <c r="F2" s="186"/>
    </row>
    <row r="3" spans="1:6">
      <c r="A3" s="160" t="s">
        <v>393</v>
      </c>
      <c r="B3" s="160"/>
      <c r="C3" s="160"/>
      <c r="D3" s="160"/>
      <c r="E3" s="160"/>
      <c r="F3" s="160"/>
    </row>
    <row r="4" spans="1:6">
      <c r="A4" s="160" t="s">
        <v>394</v>
      </c>
      <c r="B4" s="160"/>
      <c r="C4" s="160"/>
      <c r="D4" s="160"/>
      <c r="E4" s="160"/>
      <c r="F4" s="160"/>
    </row>
    <row r="5" spans="1:6">
      <c r="A5" s="158"/>
      <c r="B5" s="158"/>
      <c r="C5" s="158"/>
      <c r="D5" s="158"/>
      <c r="E5" s="158"/>
      <c r="F5" s="158"/>
    </row>
    <row r="6" spans="1:6">
      <c r="A6" s="158"/>
      <c r="B6" s="158"/>
      <c r="C6" s="158"/>
      <c r="D6" s="158"/>
      <c r="E6" s="158"/>
      <c r="F6" s="158"/>
    </row>
    <row r="7" spans="1:6" ht="14.45" customHeight="1">
      <c r="A7" s="184" t="s">
        <v>392</v>
      </c>
      <c r="B7" s="184"/>
      <c r="C7" s="184"/>
      <c r="D7" s="184"/>
      <c r="E7" s="184"/>
      <c r="F7" s="184"/>
    </row>
    <row r="8" spans="1:6">
      <c r="A8" s="184"/>
      <c r="B8" s="184"/>
      <c r="C8" s="184"/>
      <c r="D8" s="184"/>
      <c r="E8" s="184"/>
      <c r="F8" s="184"/>
    </row>
    <row r="9" spans="1:6" ht="3.6" customHeight="1"/>
    <row r="10" spans="1:6" ht="15" customHeight="1">
      <c r="A10" s="158"/>
      <c r="B10" s="158"/>
      <c r="C10" s="158"/>
      <c r="D10" s="158"/>
      <c r="E10" s="158"/>
      <c r="F10" s="158"/>
    </row>
    <row r="11" spans="1:6">
      <c r="A11" s="183" t="s">
        <v>80</v>
      </c>
      <c r="B11" s="183"/>
      <c r="C11" s="183"/>
      <c r="D11" s="183"/>
      <c r="E11" s="183"/>
      <c r="F11" s="183"/>
    </row>
    <row r="12" spans="1:6" ht="12.75" customHeight="1">
      <c r="A12" s="181" t="s">
        <v>61</v>
      </c>
      <c r="B12" s="185" t="s">
        <v>85</v>
      </c>
      <c r="C12" s="182" t="s">
        <v>86</v>
      </c>
      <c r="D12" s="181" t="s">
        <v>272</v>
      </c>
      <c r="E12" s="181" t="s">
        <v>335</v>
      </c>
      <c r="F12" s="181" t="s">
        <v>395</v>
      </c>
    </row>
    <row r="13" spans="1:6">
      <c r="A13" s="181"/>
      <c r="B13" s="185"/>
      <c r="C13" s="182"/>
      <c r="D13" s="181"/>
      <c r="E13" s="181"/>
      <c r="F13" s="181"/>
    </row>
    <row r="14" spans="1:6">
      <c r="A14" s="83">
        <v>1</v>
      </c>
      <c r="B14" s="83">
        <v>2</v>
      </c>
      <c r="C14" s="83">
        <v>3</v>
      </c>
      <c r="D14" s="83">
        <v>4</v>
      </c>
      <c r="E14" s="83">
        <v>5</v>
      </c>
      <c r="F14" s="83">
        <v>6</v>
      </c>
    </row>
    <row r="15" spans="1:6">
      <c r="A15" s="62" t="s">
        <v>62</v>
      </c>
      <c r="B15" s="26" t="s">
        <v>146</v>
      </c>
      <c r="C15" s="26" t="s">
        <v>299</v>
      </c>
      <c r="D15" s="27">
        <f>D16+D17</f>
        <v>1470</v>
      </c>
      <c r="E15" s="27">
        <f>E16+E17</f>
        <v>1031.9000000000001</v>
      </c>
      <c r="F15" s="27">
        <f>F16+F17</f>
        <v>976.40000000000009</v>
      </c>
    </row>
    <row r="16" spans="1:6" ht="27" customHeight="1">
      <c r="A16" s="62" t="s">
        <v>63</v>
      </c>
      <c r="B16" s="26" t="s">
        <v>146</v>
      </c>
      <c r="C16" s="26" t="s">
        <v>147</v>
      </c>
      <c r="D16" s="27">
        <f>'Приложение 6'!G14</f>
        <v>511</v>
      </c>
      <c r="E16" s="27">
        <f>'Приложение 6'!H14</f>
        <v>516</v>
      </c>
      <c r="F16" s="27">
        <f>'Приложение 6'!I14</f>
        <v>516</v>
      </c>
    </row>
    <row r="17" spans="1:7" ht="40.9" customHeight="1">
      <c r="A17" s="62" t="s">
        <v>64</v>
      </c>
      <c r="B17" s="26" t="s">
        <v>146</v>
      </c>
      <c r="C17" s="26" t="s">
        <v>148</v>
      </c>
      <c r="D17" s="27">
        <f>'Приложение 6'!G20</f>
        <v>959</v>
      </c>
      <c r="E17" s="27">
        <f>'Приложение 6'!H20</f>
        <v>515.9</v>
      </c>
      <c r="F17" s="27">
        <f>'Приложение 6'!I20</f>
        <v>460.40000000000003</v>
      </c>
    </row>
    <row r="18" spans="1:7" ht="15" customHeight="1">
      <c r="A18" s="62" t="s">
        <v>65</v>
      </c>
      <c r="B18" s="26" t="s">
        <v>147</v>
      </c>
      <c r="C18" s="26" t="s">
        <v>299</v>
      </c>
      <c r="D18" s="27">
        <f>'Приложение 6'!G28</f>
        <v>102</v>
      </c>
      <c r="E18" s="27">
        <f>'Приложение 6'!H28</f>
        <v>103</v>
      </c>
      <c r="F18" s="27">
        <f>'Приложение 6'!I28</f>
        <v>107.10000000000001</v>
      </c>
    </row>
    <row r="19" spans="1:7" ht="14.45" customHeight="1">
      <c r="A19" s="62" t="s">
        <v>66</v>
      </c>
      <c r="B19" s="26" t="s">
        <v>147</v>
      </c>
      <c r="C19" s="26" t="s">
        <v>149</v>
      </c>
      <c r="D19" s="28">
        <f>'Приложение 6'!G28</f>
        <v>102</v>
      </c>
      <c r="E19" s="28">
        <f>'Приложение 6'!H28</f>
        <v>103</v>
      </c>
      <c r="F19" s="28">
        <f>'Приложение 6'!I28</f>
        <v>107.10000000000001</v>
      </c>
      <c r="G19" s="1"/>
    </row>
    <row r="20" spans="1:7" ht="25.15" customHeight="1">
      <c r="A20" s="62" t="s">
        <v>67</v>
      </c>
      <c r="B20" s="26" t="s">
        <v>149</v>
      </c>
      <c r="C20" s="26" t="s">
        <v>299</v>
      </c>
      <c r="D20" s="28">
        <f>D21+D22</f>
        <v>325.60000000000002</v>
      </c>
      <c r="E20" s="28">
        <f>E21+E22</f>
        <v>55.599999999999994</v>
      </c>
      <c r="F20" s="28">
        <f>F21+F22</f>
        <v>55.599999999999994</v>
      </c>
      <c r="G20" s="1"/>
    </row>
    <row r="21" spans="1:7" ht="30" customHeight="1">
      <c r="A21" s="62" t="s">
        <v>400</v>
      </c>
      <c r="B21" s="26" t="s">
        <v>149</v>
      </c>
      <c r="C21" s="26" t="s">
        <v>300</v>
      </c>
      <c r="D21" s="28">
        <f>'Приложение 6'!G37</f>
        <v>323.3</v>
      </c>
      <c r="E21" s="28">
        <f>'Приложение 6'!H37</f>
        <v>53.3</v>
      </c>
      <c r="F21" s="28">
        <f>'Приложение 6'!I37</f>
        <v>53.3</v>
      </c>
      <c r="G21" s="1"/>
    </row>
    <row r="22" spans="1:7" ht="28.15" customHeight="1">
      <c r="A22" s="62" t="s">
        <v>68</v>
      </c>
      <c r="B22" s="26" t="s">
        <v>149</v>
      </c>
      <c r="C22" s="26" t="s">
        <v>301</v>
      </c>
      <c r="D22" s="28">
        <f>'Приложение 6'!G43</f>
        <v>2.2999999999999998</v>
      </c>
      <c r="E22" s="28">
        <f>'Приложение 6'!H43</f>
        <v>2.2999999999999998</v>
      </c>
      <c r="F22" s="28">
        <f>'Приложение 6'!I43</f>
        <v>2.2999999999999998</v>
      </c>
      <c r="G22" s="1"/>
    </row>
    <row r="23" spans="1:7" ht="13.9" customHeight="1">
      <c r="A23" s="62" t="s">
        <v>69</v>
      </c>
      <c r="B23" s="26" t="s">
        <v>148</v>
      </c>
      <c r="C23" s="26" t="s">
        <v>299</v>
      </c>
      <c r="D23" s="28">
        <f>'Приложение 6'!G49</f>
        <v>983.6</v>
      </c>
      <c r="E23" s="28">
        <f>E24+E25</f>
        <v>544</v>
      </c>
      <c r="F23" s="28">
        <f>F24+F25</f>
        <v>565.66999999999996</v>
      </c>
      <c r="G23" s="1"/>
    </row>
    <row r="24" spans="1:7" ht="14.45" customHeight="1">
      <c r="A24" s="62" t="s">
        <v>70</v>
      </c>
      <c r="B24" s="26" t="s">
        <v>148</v>
      </c>
      <c r="C24" s="26" t="s">
        <v>150</v>
      </c>
      <c r="D24" s="28">
        <f>'Приложение 6'!G50</f>
        <v>976.1</v>
      </c>
      <c r="E24" s="28">
        <f>'Приложение 6'!H50</f>
        <v>543.4</v>
      </c>
      <c r="F24" s="28">
        <f>'Приложение 6'!I50</f>
        <v>565.16999999999996</v>
      </c>
      <c r="G24" s="1"/>
    </row>
    <row r="25" spans="1:7" ht="13.9" customHeight="1">
      <c r="A25" s="62" t="s">
        <v>71</v>
      </c>
      <c r="B25" s="26" t="s">
        <v>148</v>
      </c>
      <c r="C25" s="26" t="s">
        <v>302</v>
      </c>
      <c r="D25" s="28">
        <f>'Приложение 6'!G58</f>
        <v>7.5</v>
      </c>
      <c r="E25" s="28">
        <f>'Приложение 6'!H58</f>
        <v>0.6</v>
      </c>
      <c r="F25" s="28">
        <f>'Приложение 6'!I58</f>
        <v>0.5</v>
      </c>
      <c r="G25" s="1"/>
    </row>
    <row r="26" spans="1:7" ht="13.9" customHeight="1">
      <c r="A26" s="62" t="s">
        <v>72</v>
      </c>
      <c r="B26" s="26" t="s">
        <v>151</v>
      </c>
      <c r="C26" s="26" t="s">
        <v>299</v>
      </c>
      <c r="D26" s="28">
        <f>'Приложение 6'!G64</f>
        <v>1424.4</v>
      </c>
      <c r="E26" s="28">
        <f>E27</f>
        <v>2.5</v>
      </c>
      <c r="F26" s="28">
        <f>F27</f>
        <v>2.5</v>
      </c>
      <c r="G26" s="1"/>
    </row>
    <row r="27" spans="1:7" ht="13.9" customHeight="1">
      <c r="A27" s="62" t="s">
        <v>73</v>
      </c>
      <c r="B27" s="26" t="s">
        <v>151</v>
      </c>
      <c r="C27" s="26" t="s">
        <v>147</v>
      </c>
      <c r="D27" s="28">
        <f>'Приложение 6'!G65</f>
        <v>135.9</v>
      </c>
      <c r="E27" s="28">
        <f>'Приложение 6'!H65</f>
        <v>2.5</v>
      </c>
      <c r="F27" s="28">
        <f>'Приложение 6'!I65</f>
        <v>2.5</v>
      </c>
      <c r="G27" s="1"/>
    </row>
    <row r="28" spans="1:7" s="63" customFormat="1" ht="13.9" customHeight="1">
      <c r="A28" s="62" t="s">
        <v>410</v>
      </c>
      <c r="B28" s="26" t="s">
        <v>151</v>
      </c>
      <c r="C28" s="26" t="s">
        <v>149</v>
      </c>
      <c r="D28" s="28">
        <f>'Приложение 6'!G72</f>
        <v>1288.5</v>
      </c>
      <c r="E28" s="28">
        <v>0</v>
      </c>
      <c r="F28" s="28">
        <v>0</v>
      </c>
      <c r="G28" s="1"/>
    </row>
    <row r="29" spans="1:7" ht="12" customHeight="1">
      <c r="A29" s="62" t="s">
        <v>74</v>
      </c>
      <c r="B29" s="26" t="s">
        <v>152</v>
      </c>
      <c r="C29" s="26" t="s">
        <v>299</v>
      </c>
      <c r="D29" s="28">
        <f>D30</f>
        <v>1002.2</v>
      </c>
      <c r="E29" s="28">
        <f>E30</f>
        <v>347.5</v>
      </c>
      <c r="F29" s="28">
        <f>F30</f>
        <v>322.60000000000002</v>
      </c>
      <c r="G29" s="1"/>
    </row>
    <row r="30" spans="1:7" ht="13.15" customHeight="1">
      <c r="A30" s="62" t="s">
        <v>75</v>
      </c>
      <c r="B30" s="26" t="s">
        <v>152</v>
      </c>
      <c r="C30" s="26" t="s">
        <v>146</v>
      </c>
      <c r="D30" s="28">
        <f>'Приложение 6'!G79</f>
        <v>1002.2</v>
      </c>
      <c r="E30" s="28">
        <f>'Приложение 6'!H79</f>
        <v>347.5</v>
      </c>
      <c r="F30" s="28">
        <f>'Приложение 6'!I79</f>
        <v>322.60000000000002</v>
      </c>
      <c r="G30" s="1"/>
    </row>
    <row r="31" spans="1:7" ht="25.15" customHeight="1">
      <c r="A31" s="62" t="s">
        <v>76</v>
      </c>
      <c r="B31" s="26" t="s">
        <v>301</v>
      </c>
      <c r="C31" s="26" t="s">
        <v>299</v>
      </c>
      <c r="D31" s="28">
        <f>D32</f>
        <v>334.7</v>
      </c>
      <c r="E31" s="28">
        <f>E32</f>
        <v>317.3</v>
      </c>
      <c r="F31" s="28">
        <f>F32</f>
        <v>317.3</v>
      </c>
      <c r="G31" s="1"/>
    </row>
    <row r="32" spans="1:7" ht="13.9" customHeight="1">
      <c r="A32" s="62" t="s">
        <v>77</v>
      </c>
      <c r="B32" s="26" t="s">
        <v>301</v>
      </c>
      <c r="C32" s="26" t="s">
        <v>149</v>
      </c>
      <c r="D32" s="27">
        <f>'Приложение 6'!G90</f>
        <v>334.7</v>
      </c>
      <c r="E32" s="27">
        <f>'Приложение 6'!H90</f>
        <v>317.3</v>
      </c>
      <c r="F32" s="27">
        <f>'Приложение 6'!I90</f>
        <v>317.3</v>
      </c>
    </row>
    <row r="33" spans="1:6" ht="12.6" customHeight="1">
      <c r="A33" s="62" t="s">
        <v>78</v>
      </c>
      <c r="B33" s="26"/>
      <c r="C33" s="26"/>
      <c r="D33" s="27">
        <v>0</v>
      </c>
      <c r="E33" s="27">
        <f>'Приложение 6'!H103</f>
        <v>59</v>
      </c>
      <c r="F33" s="27">
        <f>'Приложение 6'!I103</f>
        <v>117.9</v>
      </c>
    </row>
    <row r="34" spans="1:6" ht="13.9" customHeight="1">
      <c r="A34" s="29" t="s">
        <v>79</v>
      </c>
      <c r="B34" s="48"/>
      <c r="C34" s="26"/>
      <c r="D34" s="30">
        <f>D16+D17+D18+D20+D23+D26++D29+D31</f>
        <v>5642.5</v>
      </c>
      <c r="E34" s="30">
        <f>E16+E17+E18+E20+E23+E26+E29+E32+E33</f>
        <v>2460.8000000000002</v>
      </c>
      <c r="F34" s="30">
        <f>F16+F17+F18+F20+F23+F26+F29+F32+F33</f>
        <v>2465.0700000000002</v>
      </c>
    </row>
  </sheetData>
  <mergeCells count="15">
    <mergeCell ref="A1:F1"/>
    <mergeCell ref="A2:F2"/>
    <mergeCell ref="A3:F3"/>
    <mergeCell ref="A4:F4"/>
    <mergeCell ref="A5:F5"/>
    <mergeCell ref="A6:F6"/>
    <mergeCell ref="A10:F10"/>
    <mergeCell ref="A12:A13"/>
    <mergeCell ref="C12:C13"/>
    <mergeCell ref="D12:D13"/>
    <mergeCell ref="E12:E13"/>
    <mergeCell ref="F12:F13"/>
    <mergeCell ref="A11:F11"/>
    <mergeCell ref="A7:F8"/>
    <mergeCell ref="B12:B13"/>
  </mergeCells>
  <pageMargins left="0.70866141732283472" right="0.19685039370078741" top="0.19685039370078741" bottom="0.19685039370078741" header="0.31496062992125984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4"/>
  <sheetViews>
    <sheetView topLeftCell="A103" zoomScale="106" zoomScaleNormal="106" workbookViewId="0">
      <selection activeCell="G75" sqref="G75"/>
    </sheetView>
  </sheetViews>
  <sheetFormatPr defaultRowHeight="15"/>
  <cols>
    <col min="1" max="1" width="47.7109375" style="86" customWidth="1"/>
    <col min="2" max="2" width="3.85546875" style="86" customWidth="1"/>
    <col min="3" max="3" width="3.5703125" style="86" customWidth="1"/>
    <col min="4" max="4" width="3.42578125" style="86" customWidth="1"/>
    <col min="5" max="5" width="12.28515625" style="86" customWidth="1"/>
    <col min="6" max="6" width="4.7109375" style="86" customWidth="1"/>
    <col min="7" max="7" width="8" style="86" customWidth="1"/>
    <col min="8" max="8" width="6.7109375" style="86" customWidth="1"/>
    <col min="9" max="9" width="6.42578125" style="86" customWidth="1"/>
    <col min="10" max="16384" width="9.140625" style="86"/>
  </cols>
  <sheetData>
    <row r="1" spans="1:9">
      <c r="A1" s="160" t="s">
        <v>360</v>
      </c>
      <c r="B1" s="160"/>
      <c r="C1" s="160"/>
      <c r="D1" s="160"/>
      <c r="E1" s="160"/>
      <c r="F1" s="160"/>
      <c r="G1" s="160"/>
      <c r="H1" s="160"/>
      <c r="I1" s="160"/>
    </row>
    <row r="2" spans="1:9">
      <c r="A2" s="160" t="s">
        <v>359</v>
      </c>
      <c r="B2" s="160"/>
      <c r="C2" s="160"/>
      <c r="D2" s="160"/>
      <c r="E2" s="160"/>
      <c r="F2" s="160"/>
      <c r="G2" s="160"/>
      <c r="H2" s="160"/>
      <c r="I2" s="160"/>
    </row>
    <row r="3" spans="1:9">
      <c r="A3" s="160" t="s">
        <v>364</v>
      </c>
      <c r="B3" s="160"/>
      <c r="C3" s="160"/>
      <c r="D3" s="160"/>
      <c r="E3" s="160"/>
      <c r="F3" s="160"/>
      <c r="G3" s="160"/>
      <c r="H3" s="160"/>
      <c r="I3" s="160"/>
    </row>
    <row r="4" spans="1:9">
      <c r="A4" s="160" t="s">
        <v>396</v>
      </c>
      <c r="B4" s="160"/>
      <c r="C4" s="160"/>
      <c r="D4" s="160"/>
      <c r="E4" s="160"/>
      <c r="F4" s="160"/>
      <c r="G4" s="160"/>
      <c r="H4" s="160"/>
      <c r="I4" s="160"/>
    </row>
    <row r="5" spans="1:9">
      <c r="A5" s="160"/>
      <c r="B5" s="160"/>
      <c r="C5" s="160"/>
      <c r="D5" s="160"/>
      <c r="E5" s="160"/>
      <c r="F5" s="160"/>
      <c r="G5" s="160"/>
      <c r="H5" s="160"/>
      <c r="I5" s="160"/>
    </row>
    <row r="6" spans="1:9" ht="14.45" customHeight="1">
      <c r="A6" s="187" t="s">
        <v>365</v>
      </c>
      <c r="B6" s="187"/>
      <c r="C6" s="187"/>
      <c r="D6" s="187"/>
      <c r="E6" s="187"/>
      <c r="F6" s="187"/>
      <c r="G6" s="187"/>
      <c r="H6" s="187"/>
      <c r="I6" s="187"/>
    </row>
    <row r="7" spans="1:9">
      <c r="A7" s="188"/>
      <c r="B7" s="187"/>
      <c r="C7" s="187"/>
      <c r="D7" s="187"/>
      <c r="E7" s="187"/>
      <c r="F7" s="187"/>
      <c r="G7" s="187"/>
      <c r="H7" s="187"/>
      <c r="I7" s="187"/>
    </row>
    <row r="8" spans="1:9">
      <c r="A8" s="160" t="s">
        <v>82</v>
      </c>
      <c r="B8" s="160"/>
      <c r="C8" s="160"/>
      <c r="D8" s="160"/>
      <c r="E8" s="160"/>
      <c r="F8" s="160"/>
      <c r="G8" s="160"/>
      <c r="H8" s="160"/>
      <c r="I8" s="160"/>
    </row>
    <row r="9" spans="1:9">
      <c r="A9" s="178" t="s">
        <v>83</v>
      </c>
      <c r="B9" s="178" t="s">
        <v>84</v>
      </c>
      <c r="C9" s="178" t="s">
        <v>85</v>
      </c>
      <c r="D9" s="178" t="s">
        <v>86</v>
      </c>
      <c r="E9" s="178" t="s">
        <v>87</v>
      </c>
      <c r="F9" s="178" t="s">
        <v>88</v>
      </c>
      <c r="G9" s="178" t="s">
        <v>3</v>
      </c>
      <c r="H9" s="178"/>
      <c r="I9" s="178"/>
    </row>
    <row r="10" spans="1:9">
      <c r="A10" s="178"/>
      <c r="B10" s="178"/>
      <c r="C10" s="178"/>
      <c r="D10" s="178"/>
      <c r="E10" s="178"/>
      <c r="F10" s="178"/>
      <c r="G10" s="132">
        <v>2021</v>
      </c>
      <c r="H10" s="132">
        <v>2022</v>
      </c>
      <c r="I10" s="132">
        <v>2023</v>
      </c>
    </row>
    <row r="11" spans="1:9">
      <c r="A11" s="132">
        <v>1</v>
      </c>
      <c r="B11" s="132">
        <v>2</v>
      </c>
      <c r="C11" s="132">
        <v>3</v>
      </c>
      <c r="D11" s="132">
        <v>4</v>
      </c>
      <c r="E11" s="132">
        <v>5</v>
      </c>
      <c r="F11" s="132">
        <v>6</v>
      </c>
      <c r="G11" s="132">
        <v>7</v>
      </c>
      <c r="H11" s="132">
        <v>8</v>
      </c>
      <c r="I11" s="132">
        <v>9</v>
      </c>
    </row>
    <row r="12" spans="1:9" ht="13.15" customHeight="1">
      <c r="A12" s="19" t="s">
        <v>89</v>
      </c>
      <c r="B12" s="87" t="s">
        <v>171</v>
      </c>
      <c r="C12" s="87"/>
      <c r="D12" s="87"/>
      <c r="E12" s="19"/>
      <c r="F12" s="19"/>
      <c r="G12" s="24">
        <f>G13+G28+G49+G79+G90+G36+G64</f>
        <v>5642.5</v>
      </c>
      <c r="H12" s="24">
        <f>H13+H28+H49+H79+H90+H36+H64+H103</f>
        <v>2460.8000000000002</v>
      </c>
      <c r="I12" s="24">
        <f>I13+I28+I49+I79+I90+I36+I64+I103</f>
        <v>2465.0700000000002</v>
      </c>
    </row>
    <row r="13" spans="1:9" ht="13.15" customHeight="1">
      <c r="A13" s="20" t="s">
        <v>62</v>
      </c>
      <c r="B13" s="88" t="s">
        <v>171</v>
      </c>
      <c r="C13" s="88" t="s">
        <v>146</v>
      </c>
      <c r="D13" s="88"/>
      <c r="E13" s="20"/>
      <c r="F13" s="20"/>
      <c r="G13" s="89">
        <f>G14+G20</f>
        <v>1470</v>
      </c>
      <c r="H13" s="89">
        <f>H14+H20</f>
        <v>1031.9000000000001</v>
      </c>
      <c r="I13" s="89">
        <f>I14+I20</f>
        <v>976.40000000000009</v>
      </c>
    </row>
    <row r="14" spans="1:9" ht="26.45" customHeight="1">
      <c r="A14" s="18" t="s">
        <v>63</v>
      </c>
      <c r="B14" s="57" t="s">
        <v>171</v>
      </c>
      <c r="C14" s="57" t="s">
        <v>146</v>
      </c>
      <c r="D14" s="57" t="s">
        <v>147</v>
      </c>
      <c r="E14" s="18"/>
      <c r="F14" s="18"/>
      <c r="G14" s="16">
        <f t="shared" ref="G14:I18" si="0">G15</f>
        <v>511</v>
      </c>
      <c r="H14" s="16">
        <f t="shared" si="0"/>
        <v>516</v>
      </c>
      <c r="I14" s="16">
        <f t="shared" si="0"/>
        <v>516</v>
      </c>
    </row>
    <row r="15" spans="1:9" ht="39.6" customHeight="1">
      <c r="A15" s="18" t="s">
        <v>261</v>
      </c>
      <c r="B15" s="57" t="s">
        <v>171</v>
      </c>
      <c r="C15" s="57" t="s">
        <v>146</v>
      </c>
      <c r="D15" s="57" t="s">
        <v>147</v>
      </c>
      <c r="E15" s="18" t="s">
        <v>90</v>
      </c>
      <c r="F15" s="18"/>
      <c r="G15" s="16">
        <f t="shared" si="0"/>
        <v>511</v>
      </c>
      <c r="H15" s="16">
        <f t="shared" si="0"/>
        <v>516</v>
      </c>
      <c r="I15" s="16">
        <f t="shared" si="0"/>
        <v>516</v>
      </c>
    </row>
    <row r="16" spans="1:9" ht="54" customHeight="1">
      <c r="A16" s="18" t="s">
        <v>262</v>
      </c>
      <c r="B16" s="57" t="s">
        <v>171</v>
      </c>
      <c r="C16" s="57" t="s">
        <v>146</v>
      </c>
      <c r="D16" s="57" t="s">
        <v>147</v>
      </c>
      <c r="E16" s="18" t="s">
        <v>91</v>
      </c>
      <c r="F16" s="18"/>
      <c r="G16" s="16">
        <f t="shared" si="0"/>
        <v>511</v>
      </c>
      <c r="H16" s="16">
        <f t="shared" si="0"/>
        <v>516</v>
      </c>
      <c r="I16" s="16">
        <f t="shared" si="0"/>
        <v>516</v>
      </c>
    </row>
    <row r="17" spans="1:9" ht="24" customHeight="1">
      <c r="A17" s="18" t="s">
        <v>92</v>
      </c>
      <c r="B17" s="57" t="s">
        <v>171</v>
      </c>
      <c r="C17" s="57" t="s">
        <v>146</v>
      </c>
      <c r="D17" s="57" t="s">
        <v>147</v>
      </c>
      <c r="E17" s="18" t="s">
        <v>93</v>
      </c>
      <c r="F17" s="18"/>
      <c r="G17" s="16">
        <f t="shared" si="0"/>
        <v>511</v>
      </c>
      <c r="H17" s="16">
        <f t="shared" si="0"/>
        <v>516</v>
      </c>
      <c r="I17" s="16">
        <f t="shared" si="0"/>
        <v>516</v>
      </c>
    </row>
    <row r="18" spans="1:9" ht="12.6" customHeight="1">
      <c r="A18" s="18" t="s">
        <v>94</v>
      </c>
      <c r="B18" s="57" t="s">
        <v>171</v>
      </c>
      <c r="C18" s="57" t="s">
        <v>146</v>
      </c>
      <c r="D18" s="57" t="s">
        <v>147</v>
      </c>
      <c r="E18" s="18" t="s">
        <v>95</v>
      </c>
      <c r="F18" s="18"/>
      <c r="G18" s="16">
        <f t="shared" si="0"/>
        <v>511</v>
      </c>
      <c r="H18" s="16">
        <f t="shared" si="0"/>
        <v>516</v>
      </c>
      <c r="I18" s="16">
        <f t="shared" si="0"/>
        <v>516</v>
      </c>
    </row>
    <row r="19" spans="1:9" ht="26.45" customHeight="1">
      <c r="A19" s="18" t="s">
        <v>96</v>
      </c>
      <c r="B19" s="57" t="s">
        <v>171</v>
      </c>
      <c r="C19" s="57" t="s">
        <v>146</v>
      </c>
      <c r="D19" s="57" t="s">
        <v>147</v>
      </c>
      <c r="E19" s="18" t="s">
        <v>95</v>
      </c>
      <c r="F19" s="18">
        <v>120</v>
      </c>
      <c r="G19" s="16">
        <f>516-5</f>
        <v>511</v>
      </c>
      <c r="H19" s="16">
        <v>516</v>
      </c>
      <c r="I19" s="16">
        <v>516</v>
      </c>
    </row>
    <row r="20" spans="1:9" ht="39.6" customHeight="1">
      <c r="A20" s="18" t="s">
        <v>64</v>
      </c>
      <c r="B20" s="57" t="s">
        <v>171</v>
      </c>
      <c r="C20" s="57" t="s">
        <v>146</v>
      </c>
      <c r="D20" s="57" t="s">
        <v>148</v>
      </c>
      <c r="E20" s="18"/>
      <c r="F20" s="18"/>
      <c r="G20" s="16">
        <f t="shared" ref="G20:I23" si="1">G21</f>
        <v>959</v>
      </c>
      <c r="H20" s="16">
        <f t="shared" si="1"/>
        <v>515.9</v>
      </c>
      <c r="I20" s="16">
        <f t="shared" si="1"/>
        <v>460.40000000000003</v>
      </c>
    </row>
    <row r="21" spans="1:9" ht="42" customHeight="1">
      <c r="A21" s="18" t="s">
        <v>261</v>
      </c>
      <c r="B21" s="57" t="s">
        <v>171</v>
      </c>
      <c r="C21" s="57" t="s">
        <v>146</v>
      </c>
      <c r="D21" s="57" t="s">
        <v>148</v>
      </c>
      <c r="E21" s="18" t="s">
        <v>90</v>
      </c>
      <c r="F21" s="18"/>
      <c r="G21" s="16">
        <f t="shared" si="1"/>
        <v>959</v>
      </c>
      <c r="H21" s="16">
        <f t="shared" si="1"/>
        <v>515.9</v>
      </c>
      <c r="I21" s="16">
        <f t="shared" si="1"/>
        <v>460.40000000000003</v>
      </c>
    </row>
    <row r="22" spans="1:9" ht="53.45" customHeight="1">
      <c r="A22" s="18" t="s">
        <v>262</v>
      </c>
      <c r="B22" s="57" t="s">
        <v>171</v>
      </c>
      <c r="C22" s="57" t="s">
        <v>146</v>
      </c>
      <c r="D22" s="57" t="s">
        <v>148</v>
      </c>
      <c r="E22" s="18" t="s">
        <v>91</v>
      </c>
      <c r="F22" s="18"/>
      <c r="G22" s="16">
        <f t="shared" si="1"/>
        <v>959</v>
      </c>
      <c r="H22" s="16">
        <f t="shared" si="1"/>
        <v>515.9</v>
      </c>
      <c r="I22" s="16">
        <f t="shared" si="1"/>
        <v>460.40000000000003</v>
      </c>
    </row>
    <row r="23" spans="1:9" ht="25.9" customHeight="1">
      <c r="A23" s="18" t="s">
        <v>92</v>
      </c>
      <c r="B23" s="57" t="s">
        <v>171</v>
      </c>
      <c r="C23" s="57" t="s">
        <v>146</v>
      </c>
      <c r="D23" s="57" t="s">
        <v>148</v>
      </c>
      <c r="E23" s="18" t="s">
        <v>93</v>
      </c>
      <c r="F23" s="18"/>
      <c r="G23" s="16">
        <f t="shared" si="1"/>
        <v>959</v>
      </c>
      <c r="H23" s="16">
        <f t="shared" si="1"/>
        <v>515.9</v>
      </c>
      <c r="I23" s="16">
        <f t="shared" si="1"/>
        <v>460.40000000000003</v>
      </c>
    </row>
    <row r="24" spans="1:9" ht="13.15" customHeight="1">
      <c r="A24" s="18" t="s">
        <v>97</v>
      </c>
      <c r="B24" s="57" t="s">
        <v>171</v>
      </c>
      <c r="C24" s="57" t="s">
        <v>146</v>
      </c>
      <c r="D24" s="57" t="s">
        <v>148</v>
      </c>
      <c r="E24" s="18" t="s">
        <v>98</v>
      </c>
      <c r="F24" s="18"/>
      <c r="G24" s="16">
        <f>G25+G26+G27</f>
        <v>959</v>
      </c>
      <c r="H24" s="16">
        <f>H25+H26+H27</f>
        <v>515.9</v>
      </c>
      <c r="I24" s="16">
        <f>I25+I26+I27</f>
        <v>460.40000000000003</v>
      </c>
    </row>
    <row r="25" spans="1:9" ht="25.5">
      <c r="A25" s="18" t="s">
        <v>96</v>
      </c>
      <c r="B25" s="57" t="s">
        <v>171</v>
      </c>
      <c r="C25" s="57" t="s">
        <v>146</v>
      </c>
      <c r="D25" s="57" t="s">
        <v>148</v>
      </c>
      <c r="E25" s="18" t="s">
        <v>98</v>
      </c>
      <c r="F25" s="18">
        <v>120</v>
      </c>
      <c r="G25" s="16">
        <v>318</v>
      </c>
      <c r="H25" s="16">
        <v>318</v>
      </c>
      <c r="I25" s="16">
        <v>318</v>
      </c>
    </row>
    <row r="26" spans="1:9" ht="28.15" customHeight="1">
      <c r="A26" s="199" t="s">
        <v>99</v>
      </c>
      <c r="B26" s="200" t="s">
        <v>171</v>
      </c>
      <c r="C26" s="200" t="s">
        <v>146</v>
      </c>
      <c r="D26" s="200" t="s">
        <v>148</v>
      </c>
      <c r="E26" s="199" t="s">
        <v>98</v>
      </c>
      <c r="F26" s="199">
        <v>240</v>
      </c>
      <c r="G26" s="198">
        <f>195.3+101.1-1+343</f>
        <v>638.4</v>
      </c>
      <c r="H26" s="198">
        <v>195.3</v>
      </c>
      <c r="I26" s="198">
        <f>195.3-50.4-5.1</f>
        <v>139.80000000000001</v>
      </c>
    </row>
    <row r="27" spans="1:9" ht="14.25" customHeight="1">
      <c r="A27" s="18" t="s">
        <v>100</v>
      </c>
      <c r="B27" s="57" t="s">
        <v>171</v>
      </c>
      <c r="C27" s="57" t="s">
        <v>146</v>
      </c>
      <c r="D27" s="57" t="s">
        <v>148</v>
      </c>
      <c r="E27" s="18" t="s">
        <v>98</v>
      </c>
      <c r="F27" s="18">
        <v>850</v>
      </c>
      <c r="G27" s="16">
        <v>2.6</v>
      </c>
      <c r="H27" s="16">
        <v>2.6</v>
      </c>
      <c r="I27" s="16">
        <v>2.6</v>
      </c>
    </row>
    <row r="28" spans="1:9" ht="12" customHeight="1">
      <c r="A28" s="20" t="s">
        <v>65</v>
      </c>
      <c r="B28" s="88" t="s">
        <v>171</v>
      </c>
      <c r="C28" s="88" t="s">
        <v>147</v>
      </c>
      <c r="D28" s="88"/>
      <c r="E28" s="88"/>
      <c r="F28" s="21"/>
      <c r="G28" s="89">
        <f t="shared" ref="G28:I32" si="2">G29</f>
        <v>102</v>
      </c>
      <c r="H28" s="89">
        <f t="shared" si="2"/>
        <v>103</v>
      </c>
      <c r="I28" s="89">
        <f t="shared" si="2"/>
        <v>107.10000000000001</v>
      </c>
    </row>
    <row r="29" spans="1:9" ht="12" customHeight="1">
      <c r="A29" s="18" t="s">
        <v>101</v>
      </c>
      <c r="B29" s="57" t="s">
        <v>171</v>
      </c>
      <c r="C29" s="57" t="s">
        <v>147</v>
      </c>
      <c r="D29" s="57" t="s">
        <v>149</v>
      </c>
      <c r="E29" s="57"/>
      <c r="F29" s="22"/>
      <c r="G29" s="16">
        <f t="shared" si="2"/>
        <v>102</v>
      </c>
      <c r="H29" s="16">
        <f t="shared" si="2"/>
        <v>103</v>
      </c>
      <c r="I29" s="16">
        <f t="shared" si="2"/>
        <v>107.10000000000001</v>
      </c>
    </row>
    <row r="30" spans="1:9" ht="43.15" customHeight="1">
      <c r="A30" s="18" t="s">
        <v>261</v>
      </c>
      <c r="B30" s="57" t="s">
        <v>171</v>
      </c>
      <c r="C30" s="57" t="s">
        <v>147</v>
      </c>
      <c r="D30" s="57" t="s">
        <v>149</v>
      </c>
      <c r="E30" s="57" t="s">
        <v>90</v>
      </c>
      <c r="F30" s="22"/>
      <c r="G30" s="16">
        <f t="shared" si="2"/>
        <v>102</v>
      </c>
      <c r="H30" s="16">
        <f t="shared" si="2"/>
        <v>103</v>
      </c>
      <c r="I30" s="16">
        <f t="shared" si="2"/>
        <v>107.10000000000001</v>
      </c>
    </row>
    <row r="31" spans="1:9" ht="55.9" customHeight="1">
      <c r="A31" s="18" t="s">
        <v>262</v>
      </c>
      <c r="B31" s="57" t="s">
        <v>171</v>
      </c>
      <c r="C31" s="57" t="s">
        <v>147</v>
      </c>
      <c r="D31" s="57" t="s">
        <v>149</v>
      </c>
      <c r="E31" s="57" t="s">
        <v>91</v>
      </c>
      <c r="F31" s="22"/>
      <c r="G31" s="16">
        <f t="shared" si="2"/>
        <v>102</v>
      </c>
      <c r="H31" s="16">
        <f t="shared" si="2"/>
        <v>103</v>
      </c>
      <c r="I31" s="16">
        <f t="shared" si="2"/>
        <v>107.10000000000001</v>
      </c>
    </row>
    <row r="32" spans="1:9" ht="25.5">
      <c r="A32" s="18" t="s">
        <v>92</v>
      </c>
      <c r="B32" s="57" t="s">
        <v>171</v>
      </c>
      <c r="C32" s="57" t="s">
        <v>147</v>
      </c>
      <c r="D32" s="57" t="s">
        <v>149</v>
      </c>
      <c r="E32" s="57" t="s">
        <v>93</v>
      </c>
      <c r="F32" s="22"/>
      <c r="G32" s="16">
        <f t="shared" si="2"/>
        <v>102</v>
      </c>
      <c r="H32" s="16">
        <f t="shared" si="2"/>
        <v>103</v>
      </c>
      <c r="I32" s="16">
        <f t="shared" si="2"/>
        <v>107.10000000000001</v>
      </c>
    </row>
    <row r="33" spans="1:9" ht="25.15" customHeight="1">
      <c r="A33" s="18" t="s">
        <v>102</v>
      </c>
      <c r="B33" s="57" t="s">
        <v>171</v>
      </c>
      <c r="C33" s="57" t="s">
        <v>147</v>
      </c>
      <c r="D33" s="57" t="s">
        <v>149</v>
      </c>
      <c r="E33" s="57" t="s">
        <v>103</v>
      </c>
      <c r="F33" s="18"/>
      <c r="G33" s="16">
        <f>G34+G35</f>
        <v>102</v>
      </c>
      <c r="H33" s="16">
        <f>H34+H35</f>
        <v>103</v>
      </c>
      <c r="I33" s="16">
        <f>I34+I35</f>
        <v>107.10000000000001</v>
      </c>
    </row>
    <row r="34" spans="1:9" ht="27.6" customHeight="1">
      <c r="A34" s="18" t="s">
        <v>96</v>
      </c>
      <c r="B34" s="57" t="s">
        <v>171</v>
      </c>
      <c r="C34" s="57" t="s">
        <v>147</v>
      </c>
      <c r="D34" s="57" t="s">
        <v>149</v>
      </c>
      <c r="E34" s="57" t="s">
        <v>103</v>
      </c>
      <c r="F34" s="18">
        <v>120</v>
      </c>
      <c r="G34" s="16">
        <v>99.2</v>
      </c>
      <c r="H34" s="16">
        <v>99.2</v>
      </c>
      <c r="I34" s="16">
        <v>99.2</v>
      </c>
    </row>
    <row r="35" spans="1:9" ht="25.15" customHeight="1">
      <c r="A35" s="18" t="s">
        <v>99</v>
      </c>
      <c r="B35" s="57" t="s">
        <v>171</v>
      </c>
      <c r="C35" s="57" t="s">
        <v>147</v>
      </c>
      <c r="D35" s="57" t="s">
        <v>149</v>
      </c>
      <c r="E35" s="57" t="s">
        <v>103</v>
      </c>
      <c r="F35" s="18">
        <v>240</v>
      </c>
      <c r="G35" s="16">
        <v>2.8</v>
      </c>
      <c r="H35" s="16">
        <v>3.8</v>
      </c>
      <c r="I35" s="16">
        <v>7.9</v>
      </c>
    </row>
    <row r="36" spans="1:9" ht="29.45" customHeight="1">
      <c r="A36" s="20" t="s">
        <v>67</v>
      </c>
      <c r="B36" s="88" t="s">
        <v>171</v>
      </c>
      <c r="C36" s="88" t="s">
        <v>149</v>
      </c>
      <c r="D36" s="88"/>
      <c r="E36" s="88"/>
      <c r="F36" s="20"/>
      <c r="G36" s="89">
        <f>G37+G43</f>
        <v>325.60000000000002</v>
      </c>
      <c r="H36" s="89">
        <f>H37+H43</f>
        <v>55.599999999999994</v>
      </c>
      <c r="I36" s="89">
        <f>I37+I43</f>
        <v>55.599999999999994</v>
      </c>
    </row>
    <row r="37" spans="1:9" ht="42" customHeight="1">
      <c r="A37" s="59" t="s">
        <v>400</v>
      </c>
      <c r="B37" s="57" t="s">
        <v>171</v>
      </c>
      <c r="C37" s="57" t="s">
        <v>149</v>
      </c>
      <c r="D37" s="57">
        <v>10</v>
      </c>
      <c r="E37" s="57"/>
      <c r="F37" s="18"/>
      <c r="G37" s="16">
        <f t="shared" ref="G37:I41" si="3">G38</f>
        <v>323.3</v>
      </c>
      <c r="H37" s="16">
        <f t="shared" si="3"/>
        <v>53.3</v>
      </c>
      <c r="I37" s="16">
        <f t="shared" si="3"/>
        <v>53.3</v>
      </c>
    </row>
    <row r="38" spans="1:9" ht="56.25" customHeight="1">
      <c r="A38" s="18" t="s">
        <v>261</v>
      </c>
      <c r="B38" s="57" t="s">
        <v>171</v>
      </c>
      <c r="C38" s="57" t="s">
        <v>149</v>
      </c>
      <c r="D38" s="57">
        <v>10</v>
      </c>
      <c r="E38" s="57" t="s">
        <v>90</v>
      </c>
      <c r="F38" s="18"/>
      <c r="G38" s="16">
        <f t="shared" si="3"/>
        <v>323.3</v>
      </c>
      <c r="H38" s="16">
        <f t="shared" si="3"/>
        <v>53.3</v>
      </c>
      <c r="I38" s="16">
        <f t="shared" si="3"/>
        <v>53.3</v>
      </c>
    </row>
    <row r="39" spans="1:9" ht="53.45" customHeight="1">
      <c r="A39" s="18" t="s">
        <v>263</v>
      </c>
      <c r="B39" s="57" t="s">
        <v>171</v>
      </c>
      <c r="C39" s="57" t="s">
        <v>149</v>
      </c>
      <c r="D39" s="57">
        <v>10</v>
      </c>
      <c r="E39" s="57" t="s">
        <v>104</v>
      </c>
      <c r="F39" s="18"/>
      <c r="G39" s="16">
        <f t="shared" si="3"/>
        <v>323.3</v>
      </c>
      <c r="H39" s="16">
        <f t="shared" si="3"/>
        <v>53.3</v>
      </c>
      <c r="I39" s="16">
        <f t="shared" si="3"/>
        <v>53.3</v>
      </c>
    </row>
    <row r="40" spans="1:9" ht="37.15" customHeight="1">
      <c r="A40" s="18" t="s">
        <v>105</v>
      </c>
      <c r="B40" s="57" t="s">
        <v>171</v>
      </c>
      <c r="C40" s="57" t="s">
        <v>149</v>
      </c>
      <c r="D40" s="57">
        <v>10</v>
      </c>
      <c r="E40" s="57" t="s">
        <v>106</v>
      </c>
      <c r="F40" s="18"/>
      <c r="G40" s="16">
        <f t="shared" si="3"/>
        <v>323.3</v>
      </c>
      <c r="H40" s="16">
        <f t="shared" si="3"/>
        <v>53.3</v>
      </c>
      <c r="I40" s="16">
        <f t="shared" si="3"/>
        <v>53.3</v>
      </c>
    </row>
    <row r="41" spans="1:9" ht="39" customHeight="1">
      <c r="A41" s="18" t="s">
        <v>107</v>
      </c>
      <c r="B41" s="57" t="s">
        <v>171</v>
      </c>
      <c r="C41" s="57" t="s">
        <v>149</v>
      </c>
      <c r="D41" s="57">
        <v>10</v>
      </c>
      <c r="E41" s="57" t="s">
        <v>108</v>
      </c>
      <c r="F41" s="18"/>
      <c r="G41" s="16">
        <f t="shared" si="3"/>
        <v>323.3</v>
      </c>
      <c r="H41" s="16">
        <f t="shared" si="3"/>
        <v>53.3</v>
      </c>
      <c r="I41" s="16">
        <f t="shared" si="3"/>
        <v>53.3</v>
      </c>
    </row>
    <row r="42" spans="1:9" ht="27.6" customHeight="1">
      <c r="A42" s="199" t="s">
        <v>99</v>
      </c>
      <c r="B42" s="200" t="s">
        <v>171</v>
      </c>
      <c r="C42" s="200" t="s">
        <v>149</v>
      </c>
      <c r="D42" s="200">
        <v>10</v>
      </c>
      <c r="E42" s="200" t="s">
        <v>108</v>
      </c>
      <c r="F42" s="199">
        <v>240</v>
      </c>
      <c r="G42" s="198">
        <f>53.3+5+265</f>
        <v>323.3</v>
      </c>
      <c r="H42" s="198">
        <v>53.3</v>
      </c>
      <c r="I42" s="198">
        <v>53.3</v>
      </c>
    </row>
    <row r="43" spans="1:9" ht="26.45" customHeight="1">
      <c r="A43" s="18" t="s">
        <v>109</v>
      </c>
      <c r="B43" s="57" t="s">
        <v>171</v>
      </c>
      <c r="C43" s="57" t="s">
        <v>149</v>
      </c>
      <c r="D43" s="57">
        <v>14</v>
      </c>
      <c r="E43" s="57"/>
      <c r="F43" s="18"/>
      <c r="G43" s="16">
        <f t="shared" ref="G43:I47" si="4">G44</f>
        <v>2.2999999999999998</v>
      </c>
      <c r="H43" s="16">
        <f t="shared" si="4"/>
        <v>2.2999999999999998</v>
      </c>
      <c r="I43" s="16">
        <f t="shared" si="4"/>
        <v>2.2999999999999998</v>
      </c>
    </row>
    <row r="44" spans="1:9" ht="49.9" customHeight="1">
      <c r="A44" s="18" t="s">
        <v>261</v>
      </c>
      <c r="B44" s="57" t="s">
        <v>171</v>
      </c>
      <c r="C44" s="57" t="s">
        <v>149</v>
      </c>
      <c r="D44" s="57">
        <v>14</v>
      </c>
      <c r="E44" s="57" t="s">
        <v>90</v>
      </c>
      <c r="F44" s="18"/>
      <c r="G44" s="16">
        <f t="shared" si="4"/>
        <v>2.2999999999999998</v>
      </c>
      <c r="H44" s="16">
        <f t="shared" si="4"/>
        <v>2.2999999999999998</v>
      </c>
      <c r="I44" s="16">
        <f t="shared" si="4"/>
        <v>2.2999999999999998</v>
      </c>
    </row>
    <row r="45" spans="1:9" ht="53.45" customHeight="1">
      <c r="A45" s="18" t="s">
        <v>264</v>
      </c>
      <c r="B45" s="57" t="s">
        <v>171</v>
      </c>
      <c r="C45" s="57" t="s">
        <v>149</v>
      </c>
      <c r="D45" s="57">
        <v>14</v>
      </c>
      <c r="E45" s="57" t="s">
        <v>104</v>
      </c>
      <c r="F45" s="18"/>
      <c r="G45" s="16">
        <f t="shared" si="4"/>
        <v>2.2999999999999998</v>
      </c>
      <c r="H45" s="16">
        <f t="shared" si="4"/>
        <v>2.2999999999999998</v>
      </c>
      <c r="I45" s="16">
        <f t="shared" si="4"/>
        <v>2.2999999999999998</v>
      </c>
    </row>
    <row r="46" spans="1:9" ht="38.450000000000003" customHeight="1">
      <c r="A46" s="18" t="s">
        <v>110</v>
      </c>
      <c r="B46" s="57" t="s">
        <v>171</v>
      </c>
      <c r="C46" s="57" t="s">
        <v>149</v>
      </c>
      <c r="D46" s="57">
        <v>14</v>
      </c>
      <c r="E46" s="57" t="s">
        <v>111</v>
      </c>
      <c r="F46" s="18"/>
      <c r="G46" s="16">
        <f t="shared" si="4"/>
        <v>2.2999999999999998</v>
      </c>
      <c r="H46" s="16">
        <f t="shared" si="4"/>
        <v>2.2999999999999998</v>
      </c>
      <c r="I46" s="16">
        <f t="shared" si="4"/>
        <v>2.2999999999999998</v>
      </c>
    </row>
    <row r="47" spans="1:9" ht="26.45" customHeight="1">
      <c r="A47" s="18" t="s">
        <v>112</v>
      </c>
      <c r="B47" s="57" t="s">
        <v>171</v>
      </c>
      <c r="C47" s="57" t="s">
        <v>149</v>
      </c>
      <c r="D47" s="57">
        <v>14</v>
      </c>
      <c r="E47" s="57" t="s">
        <v>113</v>
      </c>
      <c r="F47" s="18"/>
      <c r="G47" s="16">
        <f t="shared" si="4"/>
        <v>2.2999999999999998</v>
      </c>
      <c r="H47" s="16">
        <f t="shared" si="4"/>
        <v>2.2999999999999998</v>
      </c>
      <c r="I47" s="16">
        <f t="shared" si="4"/>
        <v>2.2999999999999998</v>
      </c>
    </row>
    <row r="48" spans="1:9" ht="26.45" customHeight="1">
      <c r="A48" s="18" t="s">
        <v>99</v>
      </c>
      <c r="B48" s="57" t="s">
        <v>171</v>
      </c>
      <c r="C48" s="57" t="s">
        <v>149</v>
      </c>
      <c r="D48" s="57">
        <v>14</v>
      </c>
      <c r="E48" s="57" t="s">
        <v>113</v>
      </c>
      <c r="F48" s="18">
        <v>240</v>
      </c>
      <c r="G48" s="16">
        <v>2.2999999999999998</v>
      </c>
      <c r="H48" s="16">
        <v>2.2999999999999998</v>
      </c>
      <c r="I48" s="16">
        <v>2.2999999999999998</v>
      </c>
    </row>
    <row r="49" spans="1:9" ht="13.9" customHeight="1">
      <c r="A49" s="20" t="s">
        <v>69</v>
      </c>
      <c r="B49" s="88" t="s">
        <v>171</v>
      </c>
      <c r="C49" s="88" t="s">
        <v>148</v>
      </c>
      <c r="D49" s="88"/>
      <c r="E49" s="88"/>
      <c r="F49" s="20"/>
      <c r="G49" s="89">
        <f>G50+G58</f>
        <v>983.6</v>
      </c>
      <c r="H49" s="89">
        <f>H50+H58</f>
        <v>544</v>
      </c>
      <c r="I49" s="89">
        <f>I50+I58</f>
        <v>565.66999999999996</v>
      </c>
    </row>
    <row r="50" spans="1:9" ht="15" customHeight="1">
      <c r="A50" s="17" t="s">
        <v>70</v>
      </c>
      <c r="B50" s="57" t="s">
        <v>171</v>
      </c>
      <c r="C50" s="57" t="s">
        <v>148</v>
      </c>
      <c r="D50" s="57" t="s">
        <v>150</v>
      </c>
      <c r="E50" s="57"/>
      <c r="F50" s="22"/>
      <c r="G50" s="16">
        <f>G51</f>
        <v>976.1</v>
      </c>
      <c r="H50" s="16">
        <f t="shared" ref="G50:I56" si="5">H51</f>
        <v>543.4</v>
      </c>
      <c r="I50" s="16">
        <f t="shared" si="5"/>
        <v>565.16999999999996</v>
      </c>
    </row>
    <row r="51" spans="1:9" ht="48" customHeight="1">
      <c r="A51" s="17" t="s">
        <v>265</v>
      </c>
      <c r="B51" s="57" t="s">
        <v>171</v>
      </c>
      <c r="C51" s="57" t="s">
        <v>148</v>
      </c>
      <c r="D51" s="57" t="s">
        <v>150</v>
      </c>
      <c r="E51" s="57" t="s">
        <v>114</v>
      </c>
      <c r="F51" s="22"/>
      <c r="G51" s="16">
        <f>G57+G54</f>
        <v>976.1</v>
      </c>
      <c r="H51" s="16">
        <f t="shared" si="5"/>
        <v>543.4</v>
      </c>
      <c r="I51" s="16">
        <f t="shared" si="5"/>
        <v>565.16999999999996</v>
      </c>
    </row>
    <row r="52" spans="1:9" ht="49.5" customHeight="1">
      <c r="A52" s="17" t="s">
        <v>442</v>
      </c>
      <c r="B52" s="57" t="s">
        <v>171</v>
      </c>
      <c r="C52" s="57" t="s">
        <v>148</v>
      </c>
      <c r="D52" s="57" t="s">
        <v>150</v>
      </c>
      <c r="E52" s="57" t="s">
        <v>115</v>
      </c>
      <c r="F52" s="22"/>
      <c r="G52" s="16">
        <f>G57+G55</f>
        <v>976.1</v>
      </c>
      <c r="H52" s="16">
        <f>H56</f>
        <v>543.4</v>
      </c>
      <c r="I52" s="16">
        <f>I56</f>
        <v>565.16999999999996</v>
      </c>
    </row>
    <row r="53" spans="1:9" ht="49.5" customHeight="1">
      <c r="A53" s="18" t="s">
        <v>443</v>
      </c>
      <c r="B53" s="57" t="s">
        <v>171</v>
      </c>
      <c r="C53" s="57" t="s">
        <v>148</v>
      </c>
      <c r="D53" s="57" t="s">
        <v>150</v>
      </c>
      <c r="E53" s="57" t="s">
        <v>444</v>
      </c>
      <c r="F53" s="22"/>
      <c r="G53" s="16">
        <v>976.1</v>
      </c>
      <c r="H53" s="16">
        <f>H57</f>
        <v>543.4</v>
      </c>
      <c r="I53" s="16">
        <f>I57</f>
        <v>565.16999999999996</v>
      </c>
    </row>
    <row r="54" spans="1:9" ht="42.75" customHeight="1">
      <c r="A54" s="17" t="s">
        <v>432</v>
      </c>
      <c r="B54" s="57" t="s">
        <v>171</v>
      </c>
      <c r="C54" s="57" t="s">
        <v>148</v>
      </c>
      <c r="D54" s="57" t="s">
        <v>150</v>
      </c>
      <c r="E54" s="57" t="s">
        <v>433</v>
      </c>
      <c r="F54" s="22"/>
      <c r="G54" s="16">
        <v>450</v>
      </c>
      <c r="H54" s="16">
        <v>0</v>
      </c>
      <c r="I54" s="16">
        <v>0</v>
      </c>
    </row>
    <row r="55" spans="1:9" ht="33" customHeight="1">
      <c r="A55" s="17" t="s">
        <v>99</v>
      </c>
      <c r="B55" s="57" t="s">
        <v>171</v>
      </c>
      <c r="C55" s="57" t="s">
        <v>148</v>
      </c>
      <c r="D55" s="57" t="s">
        <v>150</v>
      </c>
      <c r="E55" s="57" t="s">
        <v>433</v>
      </c>
      <c r="F55" s="133">
        <v>240</v>
      </c>
      <c r="G55" s="16">
        <v>450</v>
      </c>
      <c r="H55" s="16">
        <v>0</v>
      </c>
      <c r="I55" s="16">
        <v>0</v>
      </c>
    </row>
    <row r="56" spans="1:9" ht="27" customHeight="1">
      <c r="A56" s="17" t="s">
        <v>116</v>
      </c>
      <c r="B56" s="57" t="s">
        <v>171</v>
      </c>
      <c r="C56" s="57" t="s">
        <v>148</v>
      </c>
      <c r="D56" s="57" t="s">
        <v>150</v>
      </c>
      <c r="E56" s="57" t="s">
        <v>117</v>
      </c>
      <c r="F56" s="18"/>
      <c r="G56" s="16">
        <f t="shared" si="5"/>
        <v>526.1</v>
      </c>
      <c r="H56" s="16">
        <f t="shared" si="5"/>
        <v>543.4</v>
      </c>
      <c r="I56" s="16">
        <f t="shared" si="5"/>
        <v>565.16999999999996</v>
      </c>
    </row>
    <row r="57" spans="1:9" ht="27.6" customHeight="1">
      <c r="A57" s="18" t="s">
        <v>99</v>
      </c>
      <c r="B57" s="57" t="s">
        <v>171</v>
      </c>
      <c r="C57" s="57" t="s">
        <v>148</v>
      </c>
      <c r="D57" s="57" t="s">
        <v>150</v>
      </c>
      <c r="E57" s="57" t="s">
        <v>117</v>
      </c>
      <c r="F57" s="18">
        <v>240</v>
      </c>
      <c r="G57" s="16">
        <v>526.1</v>
      </c>
      <c r="H57" s="16">
        <v>543.4</v>
      </c>
      <c r="I57" s="16">
        <v>565.16999999999996</v>
      </c>
    </row>
    <row r="58" spans="1:9" ht="15.6" customHeight="1">
      <c r="A58" s="18" t="s">
        <v>71</v>
      </c>
      <c r="B58" s="57" t="s">
        <v>171</v>
      </c>
      <c r="C58" s="57" t="s">
        <v>148</v>
      </c>
      <c r="D58" s="57">
        <v>12</v>
      </c>
      <c r="E58" s="57"/>
      <c r="F58" s="22"/>
      <c r="G58" s="16">
        <f t="shared" ref="G58:I62" si="6">G59</f>
        <v>7.5</v>
      </c>
      <c r="H58" s="16">
        <f t="shared" si="6"/>
        <v>0.6</v>
      </c>
      <c r="I58" s="16">
        <f t="shared" si="6"/>
        <v>0.5</v>
      </c>
    </row>
    <row r="59" spans="1:9" ht="49.9" customHeight="1">
      <c r="A59" s="18" t="s">
        <v>261</v>
      </c>
      <c r="B59" s="57" t="s">
        <v>171</v>
      </c>
      <c r="C59" s="57" t="s">
        <v>148</v>
      </c>
      <c r="D59" s="57">
        <v>12</v>
      </c>
      <c r="E59" s="57" t="s">
        <v>90</v>
      </c>
      <c r="F59" s="22"/>
      <c r="G59" s="16">
        <f t="shared" si="6"/>
        <v>7.5</v>
      </c>
      <c r="H59" s="16">
        <f t="shared" si="6"/>
        <v>0.6</v>
      </c>
      <c r="I59" s="16">
        <f t="shared" si="6"/>
        <v>0.5</v>
      </c>
    </row>
    <row r="60" spans="1:9" ht="40.9" customHeight="1">
      <c r="A60" s="18" t="s">
        <v>266</v>
      </c>
      <c r="B60" s="57" t="s">
        <v>171</v>
      </c>
      <c r="C60" s="57" t="s">
        <v>148</v>
      </c>
      <c r="D60" s="57">
        <v>12</v>
      </c>
      <c r="E60" s="57" t="s">
        <v>118</v>
      </c>
      <c r="F60" s="18"/>
      <c r="G60" s="16">
        <f t="shared" si="6"/>
        <v>7.5</v>
      </c>
      <c r="H60" s="16">
        <f t="shared" si="6"/>
        <v>0.6</v>
      </c>
      <c r="I60" s="16">
        <f t="shared" si="6"/>
        <v>0.5</v>
      </c>
    </row>
    <row r="61" spans="1:9" ht="64.150000000000006" customHeight="1">
      <c r="A61" s="18" t="s">
        <v>119</v>
      </c>
      <c r="B61" s="57" t="s">
        <v>171</v>
      </c>
      <c r="C61" s="57" t="s">
        <v>148</v>
      </c>
      <c r="D61" s="57">
        <v>12</v>
      </c>
      <c r="E61" s="57" t="s">
        <v>120</v>
      </c>
      <c r="F61" s="18"/>
      <c r="G61" s="16">
        <f>G62</f>
        <v>7.5</v>
      </c>
      <c r="H61" s="16">
        <f t="shared" si="6"/>
        <v>0.6</v>
      </c>
      <c r="I61" s="16">
        <f t="shared" si="6"/>
        <v>0.5</v>
      </c>
    </row>
    <row r="62" spans="1:9" ht="67.150000000000006" customHeight="1">
      <c r="A62" s="18" t="s">
        <v>121</v>
      </c>
      <c r="B62" s="57" t="s">
        <v>171</v>
      </c>
      <c r="C62" s="57" t="s">
        <v>148</v>
      </c>
      <c r="D62" s="57">
        <v>12</v>
      </c>
      <c r="E62" s="57" t="s">
        <v>122</v>
      </c>
      <c r="F62" s="18"/>
      <c r="G62" s="16">
        <f t="shared" si="6"/>
        <v>7.5</v>
      </c>
      <c r="H62" s="16">
        <f t="shared" si="6"/>
        <v>0.6</v>
      </c>
      <c r="I62" s="16">
        <f t="shared" si="6"/>
        <v>0.5</v>
      </c>
    </row>
    <row r="63" spans="1:9" ht="27.6" customHeight="1">
      <c r="A63" s="18" t="s">
        <v>99</v>
      </c>
      <c r="B63" s="57" t="s">
        <v>171</v>
      </c>
      <c r="C63" s="57" t="s">
        <v>148</v>
      </c>
      <c r="D63" s="57">
        <v>12</v>
      </c>
      <c r="E63" s="57" t="s">
        <v>122</v>
      </c>
      <c r="F63" s="18">
        <v>240</v>
      </c>
      <c r="G63" s="16">
        <f>0.5+7</f>
        <v>7.5</v>
      </c>
      <c r="H63" s="16">
        <v>0.6</v>
      </c>
      <c r="I63" s="16">
        <v>0.5</v>
      </c>
    </row>
    <row r="64" spans="1:9" ht="13.9" customHeight="1">
      <c r="A64" s="20" t="s">
        <v>72</v>
      </c>
      <c r="B64" s="88" t="s">
        <v>171</v>
      </c>
      <c r="C64" s="88" t="s">
        <v>151</v>
      </c>
      <c r="D64" s="88"/>
      <c r="E64" s="88"/>
      <c r="F64" s="20"/>
      <c r="G64" s="89">
        <f>G65+G78+G75</f>
        <v>1424.4</v>
      </c>
      <c r="H64" s="89">
        <f t="shared" ref="G64:I67" si="7">H65</f>
        <v>2.5</v>
      </c>
      <c r="I64" s="89">
        <f t="shared" si="7"/>
        <v>2.5</v>
      </c>
    </row>
    <row r="65" spans="1:9" ht="12.6" customHeight="1">
      <c r="A65" s="18" t="s">
        <v>73</v>
      </c>
      <c r="B65" s="57" t="s">
        <v>171</v>
      </c>
      <c r="C65" s="57" t="s">
        <v>151</v>
      </c>
      <c r="D65" s="57" t="s">
        <v>147</v>
      </c>
      <c r="E65" s="57"/>
      <c r="F65" s="18"/>
      <c r="G65" s="16">
        <f>G66</f>
        <v>135.9</v>
      </c>
      <c r="H65" s="16">
        <f t="shared" si="7"/>
        <v>2.5</v>
      </c>
      <c r="I65" s="16">
        <f t="shared" si="7"/>
        <v>2.5</v>
      </c>
    </row>
    <row r="66" spans="1:9" ht="39" customHeight="1">
      <c r="A66" s="18" t="s">
        <v>267</v>
      </c>
      <c r="B66" s="57" t="s">
        <v>171</v>
      </c>
      <c r="C66" s="57" t="s">
        <v>151</v>
      </c>
      <c r="D66" s="57" t="s">
        <v>147</v>
      </c>
      <c r="E66" s="57" t="s">
        <v>124</v>
      </c>
      <c r="F66" s="18"/>
      <c r="G66" s="16">
        <f t="shared" si="7"/>
        <v>135.9</v>
      </c>
      <c r="H66" s="16">
        <f t="shared" si="7"/>
        <v>2.5</v>
      </c>
      <c r="I66" s="16">
        <f t="shared" si="7"/>
        <v>2.5</v>
      </c>
    </row>
    <row r="67" spans="1:9" ht="26.45" customHeight="1">
      <c r="A67" s="18" t="s">
        <v>125</v>
      </c>
      <c r="B67" s="57" t="s">
        <v>171</v>
      </c>
      <c r="C67" s="57" t="s">
        <v>151</v>
      </c>
      <c r="D67" s="57" t="s">
        <v>147</v>
      </c>
      <c r="E67" s="57" t="s">
        <v>126</v>
      </c>
      <c r="F67" s="18"/>
      <c r="G67" s="16">
        <f t="shared" si="7"/>
        <v>135.9</v>
      </c>
      <c r="H67" s="16">
        <f t="shared" si="7"/>
        <v>2.5</v>
      </c>
      <c r="I67" s="16">
        <f t="shared" si="7"/>
        <v>2.5</v>
      </c>
    </row>
    <row r="68" spans="1:9" ht="27.6" customHeight="1">
      <c r="A68" s="18" t="s">
        <v>127</v>
      </c>
      <c r="B68" s="57" t="s">
        <v>171</v>
      </c>
      <c r="C68" s="57" t="s">
        <v>151</v>
      </c>
      <c r="D68" s="57" t="s">
        <v>147</v>
      </c>
      <c r="E68" s="57" t="s">
        <v>128</v>
      </c>
      <c r="F68" s="18"/>
      <c r="G68" s="16">
        <f>+G69</f>
        <v>135.9</v>
      </c>
      <c r="H68" s="16">
        <f>+H69</f>
        <v>2.5</v>
      </c>
      <c r="I68" s="16">
        <f>I69</f>
        <v>2.5</v>
      </c>
    </row>
    <row r="69" spans="1:9" ht="16.149999999999999" customHeight="1">
      <c r="A69" s="18" t="s">
        <v>129</v>
      </c>
      <c r="B69" s="57" t="s">
        <v>171</v>
      </c>
      <c r="C69" s="57" t="s">
        <v>151</v>
      </c>
      <c r="D69" s="57" t="s">
        <v>147</v>
      </c>
      <c r="E69" s="57" t="s">
        <v>130</v>
      </c>
      <c r="F69" s="18"/>
      <c r="G69" s="16">
        <f>G70</f>
        <v>135.9</v>
      </c>
      <c r="H69" s="16">
        <f>H70</f>
        <v>2.5</v>
      </c>
      <c r="I69" s="16">
        <f>I70</f>
        <v>2.5</v>
      </c>
    </row>
    <row r="70" spans="1:9" ht="27" customHeight="1">
      <c r="A70" s="199" t="s">
        <v>99</v>
      </c>
      <c r="B70" s="200" t="s">
        <v>171</v>
      </c>
      <c r="C70" s="200" t="s">
        <v>151</v>
      </c>
      <c r="D70" s="200" t="s">
        <v>147</v>
      </c>
      <c r="E70" s="200" t="s">
        <v>130</v>
      </c>
      <c r="F70" s="199">
        <v>240</v>
      </c>
      <c r="G70" s="198">
        <f>2.5+123.4+10</f>
        <v>135.9</v>
      </c>
      <c r="H70" s="198">
        <v>2.5</v>
      </c>
      <c r="I70" s="198">
        <v>2.5</v>
      </c>
    </row>
    <row r="71" spans="1:9" ht="13.5" customHeight="1">
      <c r="A71" s="146" t="s">
        <v>410</v>
      </c>
      <c r="B71" s="57"/>
      <c r="C71" s="57" t="s">
        <v>151</v>
      </c>
      <c r="D71" s="57" t="s">
        <v>149</v>
      </c>
      <c r="E71" s="57"/>
      <c r="F71" s="18"/>
      <c r="G71" s="16">
        <v>1128.5</v>
      </c>
      <c r="H71" s="16"/>
      <c r="I71" s="16"/>
    </row>
    <row r="72" spans="1:9" ht="53.25" customHeight="1">
      <c r="A72" s="17" t="s">
        <v>123</v>
      </c>
      <c r="B72" s="57" t="s">
        <v>171</v>
      </c>
      <c r="C72" s="57" t="s">
        <v>151</v>
      </c>
      <c r="D72" s="57" t="s">
        <v>149</v>
      </c>
      <c r="E72" s="57" t="s">
        <v>124</v>
      </c>
      <c r="F72" s="18"/>
      <c r="G72" s="16">
        <f t="shared" ref="G72" si="8">G73</f>
        <v>1288.5</v>
      </c>
      <c r="H72" s="16">
        <v>0</v>
      </c>
      <c r="I72" s="16">
        <v>0</v>
      </c>
    </row>
    <row r="73" spans="1:9" ht="53.25" customHeight="1">
      <c r="A73" s="17" t="s">
        <v>415</v>
      </c>
      <c r="B73" s="57" t="s">
        <v>171</v>
      </c>
      <c r="C73" s="57" t="s">
        <v>151</v>
      </c>
      <c r="D73" s="57" t="s">
        <v>149</v>
      </c>
      <c r="E73" s="57" t="s">
        <v>414</v>
      </c>
      <c r="F73" s="18"/>
      <c r="G73" s="16">
        <f>G76+G75</f>
        <v>1288.5</v>
      </c>
      <c r="H73" s="16">
        <v>0</v>
      </c>
      <c r="I73" s="16">
        <v>0</v>
      </c>
    </row>
    <row r="74" spans="1:9" ht="35.25" customHeight="1">
      <c r="A74" s="17" t="s">
        <v>436</v>
      </c>
      <c r="B74" s="57" t="s">
        <v>171</v>
      </c>
      <c r="C74" s="57" t="s">
        <v>151</v>
      </c>
      <c r="D74" s="57" t="s">
        <v>149</v>
      </c>
      <c r="E74" s="57" t="s">
        <v>437</v>
      </c>
      <c r="F74" s="18"/>
      <c r="G74" s="16">
        <v>1</v>
      </c>
      <c r="H74" s="16">
        <v>0</v>
      </c>
      <c r="I74" s="16">
        <v>0</v>
      </c>
    </row>
    <row r="75" spans="1:9" ht="36.75" customHeight="1">
      <c r="A75" s="199" t="s">
        <v>99</v>
      </c>
      <c r="B75" s="200" t="s">
        <v>171</v>
      </c>
      <c r="C75" s="200" t="s">
        <v>151</v>
      </c>
      <c r="D75" s="200" t="s">
        <v>149</v>
      </c>
      <c r="E75" s="200" t="s">
        <v>437</v>
      </c>
      <c r="F75" s="199">
        <v>240</v>
      </c>
      <c r="G75" s="198">
        <f>1+160</f>
        <v>161</v>
      </c>
      <c r="H75" s="198">
        <v>0</v>
      </c>
      <c r="I75" s="198">
        <v>0</v>
      </c>
    </row>
    <row r="76" spans="1:9" ht="66" customHeight="1">
      <c r="A76" s="106" t="s">
        <v>409</v>
      </c>
      <c r="B76" s="57" t="s">
        <v>171</v>
      </c>
      <c r="C76" s="57" t="s">
        <v>151</v>
      </c>
      <c r="D76" s="57" t="s">
        <v>149</v>
      </c>
      <c r="E76" s="115" t="s">
        <v>413</v>
      </c>
      <c r="F76" s="18"/>
      <c r="G76" s="16">
        <f>G77</f>
        <v>1127.5</v>
      </c>
      <c r="H76" s="16">
        <v>0</v>
      </c>
      <c r="I76" s="16">
        <v>0</v>
      </c>
    </row>
    <row r="77" spans="1:9" ht="30" customHeight="1">
      <c r="A77" s="106" t="s">
        <v>431</v>
      </c>
      <c r="B77" s="57" t="s">
        <v>171</v>
      </c>
      <c r="C77" s="57" t="s">
        <v>151</v>
      </c>
      <c r="D77" s="57" t="s">
        <v>149</v>
      </c>
      <c r="E77" s="115" t="s">
        <v>430</v>
      </c>
      <c r="F77" s="18"/>
      <c r="G77" s="16">
        <f>G78</f>
        <v>1127.5</v>
      </c>
      <c r="H77" s="16">
        <v>0</v>
      </c>
      <c r="I77" s="16">
        <v>0</v>
      </c>
    </row>
    <row r="78" spans="1:9" ht="28.5" customHeight="1">
      <c r="A78" s="18" t="s">
        <v>99</v>
      </c>
      <c r="B78" s="57" t="s">
        <v>171</v>
      </c>
      <c r="C78" s="57" t="s">
        <v>151</v>
      </c>
      <c r="D78" s="57" t="s">
        <v>149</v>
      </c>
      <c r="E78" s="115" t="s">
        <v>430</v>
      </c>
      <c r="F78" s="18">
        <v>240</v>
      </c>
      <c r="G78" s="16">
        <f>967+160.5</f>
        <v>1127.5</v>
      </c>
      <c r="H78" s="16">
        <v>0</v>
      </c>
      <c r="I78" s="16">
        <v>0</v>
      </c>
    </row>
    <row r="79" spans="1:9" ht="15" customHeight="1">
      <c r="A79" s="20" t="s">
        <v>74</v>
      </c>
      <c r="B79" s="88" t="s">
        <v>171</v>
      </c>
      <c r="C79" s="88" t="s">
        <v>152</v>
      </c>
      <c r="D79" s="88"/>
      <c r="E79" s="88"/>
      <c r="F79" s="20"/>
      <c r="G79" s="89">
        <f t="shared" ref="G79:I82" si="9">G80</f>
        <v>1002.2</v>
      </c>
      <c r="H79" s="89">
        <f t="shared" si="9"/>
        <v>347.5</v>
      </c>
      <c r="I79" s="89">
        <f t="shared" si="9"/>
        <v>322.60000000000002</v>
      </c>
    </row>
    <row r="80" spans="1:9" ht="13.9" customHeight="1">
      <c r="A80" s="18" t="s">
        <v>75</v>
      </c>
      <c r="B80" s="57" t="s">
        <v>171</v>
      </c>
      <c r="C80" s="57" t="s">
        <v>152</v>
      </c>
      <c r="D80" s="57" t="s">
        <v>146</v>
      </c>
      <c r="E80" s="57"/>
      <c r="F80" s="18"/>
      <c r="G80" s="16">
        <f t="shared" si="9"/>
        <v>1002.2</v>
      </c>
      <c r="H80" s="16">
        <f t="shared" si="9"/>
        <v>347.5</v>
      </c>
      <c r="I80" s="16">
        <f t="shared" si="9"/>
        <v>322.60000000000002</v>
      </c>
    </row>
    <row r="81" spans="1:9" ht="50.45" customHeight="1">
      <c r="A81" s="18" t="s">
        <v>261</v>
      </c>
      <c r="B81" s="57" t="s">
        <v>171</v>
      </c>
      <c r="C81" s="57" t="s">
        <v>152</v>
      </c>
      <c r="D81" s="57" t="s">
        <v>146</v>
      </c>
      <c r="E81" s="57" t="s">
        <v>90</v>
      </c>
      <c r="F81" s="18"/>
      <c r="G81" s="16">
        <f t="shared" si="9"/>
        <v>1002.2</v>
      </c>
      <c r="H81" s="16">
        <f t="shared" si="9"/>
        <v>347.5</v>
      </c>
      <c r="I81" s="16">
        <f t="shared" si="9"/>
        <v>322.60000000000002</v>
      </c>
    </row>
    <row r="82" spans="1:9" ht="39.6" customHeight="1">
      <c r="A82" s="18" t="s">
        <v>268</v>
      </c>
      <c r="B82" s="57" t="s">
        <v>171</v>
      </c>
      <c r="C82" s="57" t="s">
        <v>152</v>
      </c>
      <c r="D82" s="57" t="s">
        <v>146</v>
      </c>
      <c r="E82" s="57" t="s">
        <v>131</v>
      </c>
      <c r="F82" s="18"/>
      <c r="G82" s="16">
        <f t="shared" si="9"/>
        <v>1002.2</v>
      </c>
      <c r="H82" s="16">
        <f t="shared" si="9"/>
        <v>347.5</v>
      </c>
      <c r="I82" s="16">
        <f t="shared" si="9"/>
        <v>322.60000000000002</v>
      </c>
    </row>
    <row r="83" spans="1:9" ht="42.75" customHeight="1">
      <c r="A83" s="18" t="s">
        <v>132</v>
      </c>
      <c r="B83" s="57" t="s">
        <v>171</v>
      </c>
      <c r="C83" s="57" t="s">
        <v>152</v>
      </c>
      <c r="D83" s="57" t="s">
        <v>146</v>
      </c>
      <c r="E83" s="57" t="s">
        <v>133</v>
      </c>
      <c r="F83" s="18"/>
      <c r="G83" s="16">
        <f>G84+G86+G88</f>
        <v>1002.2</v>
      </c>
      <c r="H83" s="16">
        <f>H84+H86+H88</f>
        <v>347.5</v>
      </c>
      <c r="I83" s="16">
        <f>I84+I86+I88</f>
        <v>322.60000000000002</v>
      </c>
    </row>
    <row r="84" spans="1:9" ht="39.6" customHeight="1">
      <c r="A84" s="18" t="s">
        <v>134</v>
      </c>
      <c r="B84" s="57" t="s">
        <v>171</v>
      </c>
      <c r="C84" s="57" t="s">
        <v>152</v>
      </c>
      <c r="D84" s="57" t="s">
        <v>146</v>
      </c>
      <c r="E84" s="57" t="s">
        <v>135</v>
      </c>
      <c r="F84" s="18"/>
      <c r="G84" s="16">
        <f>G85</f>
        <v>680.6</v>
      </c>
      <c r="H84" s="16">
        <f>H85</f>
        <v>25.9</v>
      </c>
      <c r="I84" s="16">
        <f>I85</f>
        <v>1</v>
      </c>
    </row>
    <row r="85" spans="1:9" ht="29.25" customHeight="1">
      <c r="A85" s="199" t="s">
        <v>99</v>
      </c>
      <c r="B85" s="200" t="s">
        <v>171</v>
      </c>
      <c r="C85" s="200" t="s">
        <v>152</v>
      </c>
      <c r="D85" s="200" t="s">
        <v>146</v>
      </c>
      <c r="E85" s="200" t="s">
        <v>135</v>
      </c>
      <c r="F85" s="199">
        <v>240</v>
      </c>
      <c r="G85" s="198">
        <f>317.1+88.5+275</f>
        <v>680.6</v>
      </c>
      <c r="H85" s="198">
        <v>25.9</v>
      </c>
      <c r="I85" s="198">
        <f>317.2-316.2</f>
        <v>1</v>
      </c>
    </row>
    <row r="86" spans="1:9" ht="65.45" customHeight="1">
      <c r="A86" s="18" t="s">
        <v>136</v>
      </c>
      <c r="B86" s="57" t="s">
        <v>171</v>
      </c>
      <c r="C86" s="57" t="s">
        <v>152</v>
      </c>
      <c r="D86" s="57" t="s">
        <v>146</v>
      </c>
      <c r="E86" s="57" t="s">
        <v>137</v>
      </c>
      <c r="F86" s="18"/>
      <c r="G86" s="16">
        <f>G87</f>
        <v>214.4</v>
      </c>
      <c r="H86" s="16">
        <f>H87</f>
        <v>214.4</v>
      </c>
      <c r="I86" s="16">
        <f>I87</f>
        <v>214.4</v>
      </c>
    </row>
    <row r="87" spans="1:9" ht="13.9" customHeight="1">
      <c r="A87" s="18" t="s">
        <v>58</v>
      </c>
      <c r="B87" s="57" t="s">
        <v>171</v>
      </c>
      <c r="C87" s="57" t="s">
        <v>152</v>
      </c>
      <c r="D87" s="57" t="s">
        <v>146</v>
      </c>
      <c r="E87" s="57" t="s">
        <v>137</v>
      </c>
      <c r="F87" s="18">
        <v>540</v>
      </c>
      <c r="G87" s="16">
        <v>214.4</v>
      </c>
      <c r="H87" s="16">
        <v>214.4</v>
      </c>
      <c r="I87" s="16">
        <v>214.4</v>
      </c>
    </row>
    <row r="88" spans="1:9" ht="52.9" customHeight="1">
      <c r="A88" s="18" t="s">
        <v>138</v>
      </c>
      <c r="B88" s="57" t="s">
        <v>171</v>
      </c>
      <c r="C88" s="57" t="s">
        <v>152</v>
      </c>
      <c r="D88" s="57" t="s">
        <v>146</v>
      </c>
      <c r="E88" s="57" t="s">
        <v>139</v>
      </c>
      <c r="F88" s="18"/>
      <c r="G88" s="16">
        <f>G89</f>
        <v>107.2</v>
      </c>
      <c r="H88" s="16">
        <f>H89</f>
        <v>107.2</v>
      </c>
      <c r="I88" s="16">
        <f>I89</f>
        <v>107.2</v>
      </c>
    </row>
    <row r="89" spans="1:9" ht="13.9" customHeight="1">
      <c r="A89" s="18" t="s">
        <v>58</v>
      </c>
      <c r="B89" s="57" t="s">
        <v>171</v>
      </c>
      <c r="C89" s="57" t="s">
        <v>152</v>
      </c>
      <c r="D89" s="57" t="s">
        <v>146</v>
      </c>
      <c r="E89" s="57" t="s">
        <v>139</v>
      </c>
      <c r="F89" s="18">
        <v>540</v>
      </c>
      <c r="G89" s="16">
        <v>107.2</v>
      </c>
      <c r="H89" s="16">
        <v>107.2</v>
      </c>
      <c r="I89" s="16">
        <v>107.2</v>
      </c>
    </row>
    <row r="90" spans="1:9" ht="41.25" customHeight="1">
      <c r="A90" s="19" t="s">
        <v>76</v>
      </c>
      <c r="B90" s="88" t="s">
        <v>171</v>
      </c>
      <c r="C90" s="87">
        <v>14</v>
      </c>
      <c r="D90" s="87"/>
      <c r="E90" s="87"/>
      <c r="F90" s="19"/>
      <c r="G90" s="24">
        <f t="shared" ref="G90:I93" si="10">G91</f>
        <v>334.7</v>
      </c>
      <c r="H90" s="24">
        <f t="shared" si="10"/>
        <v>317.3</v>
      </c>
      <c r="I90" s="24">
        <f t="shared" si="10"/>
        <v>317.3</v>
      </c>
    </row>
    <row r="91" spans="1:9" ht="15" customHeight="1">
      <c r="A91" s="18" t="s">
        <v>77</v>
      </c>
      <c r="B91" s="57" t="s">
        <v>171</v>
      </c>
      <c r="C91" s="57">
        <v>14</v>
      </c>
      <c r="D91" s="57" t="s">
        <v>149</v>
      </c>
      <c r="E91" s="57"/>
      <c r="F91" s="18"/>
      <c r="G91" s="16">
        <f t="shared" si="10"/>
        <v>334.7</v>
      </c>
      <c r="H91" s="16">
        <f t="shared" si="10"/>
        <v>317.3</v>
      </c>
      <c r="I91" s="16">
        <f t="shared" si="10"/>
        <v>317.3</v>
      </c>
    </row>
    <row r="92" spans="1:9" ht="52.15" customHeight="1">
      <c r="A92" s="18" t="s">
        <v>254</v>
      </c>
      <c r="B92" s="57" t="s">
        <v>171</v>
      </c>
      <c r="C92" s="57">
        <v>14</v>
      </c>
      <c r="D92" s="57" t="s">
        <v>149</v>
      </c>
      <c r="E92" s="57" t="s">
        <v>90</v>
      </c>
      <c r="F92" s="18"/>
      <c r="G92" s="16">
        <f t="shared" si="10"/>
        <v>334.7</v>
      </c>
      <c r="H92" s="16">
        <f t="shared" si="10"/>
        <v>317.3</v>
      </c>
      <c r="I92" s="16">
        <f t="shared" si="10"/>
        <v>317.3</v>
      </c>
    </row>
    <row r="93" spans="1:9" ht="52.15" customHeight="1">
      <c r="A93" s="18" t="s">
        <v>255</v>
      </c>
      <c r="B93" s="57" t="s">
        <v>171</v>
      </c>
      <c r="C93" s="57">
        <v>14</v>
      </c>
      <c r="D93" s="57" t="s">
        <v>149</v>
      </c>
      <c r="E93" s="57" t="s">
        <v>91</v>
      </c>
      <c r="F93" s="18"/>
      <c r="G93" s="16">
        <f t="shared" si="10"/>
        <v>334.7</v>
      </c>
      <c r="H93" s="16">
        <f t="shared" si="10"/>
        <v>317.3</v>
      </c>
      <c r="I93" s="16">
        <f t="shared" si="10"/>
        <v>317.3</v>
      </c>
    </row>
    <row r="94" spans="1:9" ht="25.5" customHeight="1">
      <c r="A94" s="18" t="s">
        <v>140</v>
      </c>
      <c r="B94" s="57" t="s">
        <v>171</v>
      </c>
      <c r="C94" s="57">
        <v>14</v>
      </c>
      <c r="D94" s="57" t="s">
        <v>149</v>
      </c>
      <c r="E94" s="57" t="s">
        <v>93</v>
      </c>
      <c r="F94" s="18"/>
      <c r="G94" s="16">
        <f>G95+G97+G99+G101</f>
        <v>334.7</v>
      </c>
      <c r="H94" s="16">
        <f>H95+H97+H99</f>
        <v>317.3</v>
      </c>
      <c r="I94" s="16">
        <f>I95+I97+I99</f>
        <v>317.3</v>
      </c>
    </row>
    <row r="95" spans="1:9" ht="67.150000000000006" customHeight="1">
      <c r="A95" s="18" t="s">
        <v>141</v>
      </c>
      <c r="B95" s="57" t="s">
        <v>171</v>
      </c>
      <c r="C95" s="57">
        <v>14</v>
      </c>
      <c r="D95" s="57" t="s">
        <v>149</v>
      </c>
      <c r="E95" s="57" t="s">
        <v>142</v>
      </c>
      <c r="F95" s="18"/>
      <c r="G95" s="16">
        <f>G96</f>
        <v>9.1</v>
      </c>
      <c r="H95" s="16">
        <f>H96</f>
        <v>9.1</v>
      </c>
      <c r="I95" s="16">
        <f>I96</f>
        <v>9.1</v>
      </c>
    </row>
    <row r="96" spans="1:9" ht="15.75" customHeight="1">
      <c r="A96" s="18" t="s">
        <v>58</v>
      </c>
      <c r="B96" s="57" t="s">
        <v>171</v>
      </c>
      <c r="C96" s="57">
        <v>14</v>
      </c>
      <c r="D96" s="57" t="s">
        <v>149</v>
      </c>
      <c r="E96" s="57" t="s">
        <v>142</v>
      </c>
      <c r="F96" s="18">
        <v>540</v>
      </c>
      <c r="G96" s="16">
        <v>9.1</v>
      </c>
      <c r="H96" s="16">
        <v>9.1</v>
      </c>
      <c r="I96" s="16">
        <v>9.1</v>
      </c>
    </row>
    <row r="97" spans="1:9" ht="91.15" customHeight="1">
      <c r="A97" s="18" t="s">
        <v>143</v>
      </c>
      <c r="B97" s="57" t="s">
        <v>171</v>
      </c>
      <c r="C97" s="57">
        <v>14</v>
      </c>
      <c r="D97" s="57" t="s">
        <v>149</v>
      </c>
      <c r="E97" s="57" t="s">
        <v>144</v>
      </c>
      <c r="F97" s="18"/>
      <c r="G97" s="16">
        <f>G98</f>
        <v>308</v>
      </c>
      <c r="H97" s="16">
        <f>H98</f>
        <v>308</v>
      </c>
      <c r="I97" s="16">
        <f>I98</f>
        <v>308</v>
      </c>
    </row>
    <row r="98" spans="1:9" ht="15" customHeight="1">
      <c r="A98" s="18" t="s">
        <v>58</v>
      </c>
      <c r="B98" s="57" t="s">
        <v>171</v>
      </c>
      <c r="C98" s="57">
        <v>14</v>
      </c>
      <c r="D98" s="57" t="s">
        <v>149</v>
      </c>
      <c r="E98" s="57" t="s">
        <v>144</v>
      </c>
      <c r="F98" s="18">
        <v>540</v>
      </c>
      <c r="G98" s="16">
        <v>308</v>
      </c>
      <c r="H98" s="16">
        <v>308</v>
      </c>
      <c r="I98" s="16">
        <v>308</v>
      </c>
    </row>
    <row r="99" spans="1:9" ht="105.6" customHeight="1">
      <c r="A99" s="18" t="s">
        <v>251</v>
      </c>
      <c r="B99" s="57" t="s">
        <v>171</v>
      </c>
      <c r="C99" s="90">
        <v>14</v>
      </c>
      <c r="D99" s="90" t="s">
        <v>149</v>
      </c>
      <c r="E99" s="90" t="s">
        <v>252</v>
      </c>
      <c r="F99" s="17"/>
      <c r="G99" s="23">
        <f>G100</f>
        <v>0.2</v>
      </c>
      <c r="H99" s="23">
        <f>H100</f>
        <v>0.2</v>
      </c>
      <c r="I99" s="23">
        <f>I100</f>
        <v>0.2</v>
      </c>
    </row>
    <row r="100" spans="1:9" ht="15" customHeight="1">
      <c r="A100" s="17" t="s">
        <v>58</v>
      </c>
      <c r="B100" s="57" t="s">
        <v>171</v>
      </c>
      <c r="C100" s="90">
        <v>14</v>
      </c>
      <c r="D100" s="90" t="s">
        <v>149</v>
      </c>
      <c r="E100" s="90" t="s">
        <v>252</v>
      </c>
      <c r="F100" s="17">
        <v>540</v>
      </c>
      <c r="G100" s="23">
        <v>0.2</v>
      </c>
      <c r="H100" s="23">
        <v>0.2</v>
      </c>
      <c r="I100" s="23">
        <v>0.2</v>
      </c>
    </row>
    <row r="101" spans="1:9" ht="74.25" customHeight="1">
      <c r="A101" s="68" t="s">
        <v>423</v>
      </c>
      <c r="B101" s="57" t="s">
        <v>171</v>
      </c>
      <c r="C101" s="57" t="s">
        <v>301</v>
      </c>
      <c r="D101" s="57" t="s">
        <v>149</v>
      </c>
      <c r="E101" s="57" t="s">
        <v>424</v>
      </c>
      <c r="F101" s="18"/>
      <c r="G101" s="23">
        <v>17.399999999999999</v>
      </c>
      <c r="H101" s="23">
        <v>0</v>
      </c>
      <c r="I101" s="23">
        <v>0</v>
      </c>
    </row>
    <row r="102" spans="1:9" ht="15" customHeight="1">
      <c r="A102" s="68" t="s">
        <v>58</v>
      </c>
      <c r="B102" s="57" t="s">
        <v>171</v>
      </c>
      <c r="C102" s="57" t="s">
        <v>301</v>
      </c>
      <c r="D102" s="57" t="s">
        <v>149</v>
      </c>
      <c r="E102" s="57" t="s">
        <v>424</v>
      </c>
      <c r="F102" s="18">
        <v>540</v>
      </c>
      <c r="G102" s="23">
        <v>17.399999999999999</v>
      </c>
      <c r="H102" s="23">
        <v>0</v>
      </c>
      <c r="I102" s="23">
        <v>0</v>
      </c>
    </row>
    <row r="103" spans="1:9" ht="14.25" customHeight="1">
      <c r="A103" s="18" t="s">
        <v>78</v>
      </c>
      <c r="B103" s="57"/>
      <c r="C103" s="57"/>
      <c r="D103" s="57"/>
      <c r="E103" s="57"/>
      <c r="F103" s="18"/>
      <c r="G103" s="16"/>
      <c r="H103" s="16">
        <v>59</v>
      </c>
      <c r="I103" s="16">
        <v>117.9</v>
      </c>
    </row>
    <row r="104" spans="1:9">
      <c r="A104" s="19" t="s">
        <v>145</v>
      </c>
      <c r="B104" s="57"/>
      <c r="C104" s="57"/>
      <c r="D104" s="57"/>
      <c r="E104" s="57"/>
      <c r="F104" s="18"/>
      <c r="G104" s="24">
        <f>G13+G28+G49+G64+G79+G90+G36</f>
        <v>5642.5</v>
      </c>
      <c r="H104" s="24">
        <f>H13+H28+H49+H64+H79+H90+H103+H36</f>
        <v>2460.8000000000002</v>
      </c>
      <c r="I104" s="24">
        <f>I13+I28+I49+I64+I79+I90+I103+I36</f>
        <v>2465.0700000000002</v>
      </c>
    </row>
    <row r="105" spans="1:9">
      <c r="B105" s="91"/>
      <c r="C105" s="91"/>
      <c r="D105" s="91"/>
      <c r="E105" s="91"/>
    </row>
    <row r="106" spans="1:9">
      <c r="B106" s="91"/>
      <c r="C106" s="91"/>
      <c r="D106" s="91"/>
      <c r="E106" s="91"/>
      <c r="G106" s="92"/>
      <c r="H106" s="93"/>
      <c r="I106" s="92"/>
    </row>
    <row r="107" spans="1:9">
      <c r="B107" s="91"/>
      <c r="C107" s="91"/>
      <c r="D107" s="91"/>
      <c r="E107" s="91"/>
    </row>
    <row r="108" spans="1:9">
      <c r="B108" s="91"/>
      <c r="C108" s="91"/>
      <c r="D108" s="91"/>
      <c r="E108" s="91"/>
    </row>
    <row r="109" spans="1:9">
      <c r="B109" s="91"/>
      <c r="C109" s="91"/>
      <c r="D109" s="91"/>
      <c r="E109" s="91"/>
    </row>
    <row r="110" spans="1:9">
      <c r="B110" s="91"/>
      <c r="C110" s="91"/>
      <c r="D110" s="91"/>
      <c r="E110" s="91"/>
    </row>
    <row r="111" spans="1:9">
      <c r="B111" s="91"/>
      <c r="C111" s="91"/>
      <c r="D111" s="91"/>
      <c r="E111" s="91"/>
    </row>
    <row r="112" spans="1:9">
      <c r="B112" s="91"/>
      <c r="C112" s="91"/>
      <c r="D112" s="91"/>
      <c r="E112" s="91"/>
    </row>
    <row r="113" spans="2:5">
      <c r="B113" s="91"/>
      <c r="C113" s="91"/>
      <c r="D113" s="91"/>
      <c r="E113" s="91"/>
    </row>
    <row r="114" spans="2:5">
      <c r="B114" s="91"/>
      <c r="C114" s="91"/>
      <c r="D114" s="91"/>
      <c r="E114" s="91"/>
    </row>
  </sheetData>
  <mergeCells count="14">
    <mergeCell ref="A6:I7"/>
    <mergeCell ref="A8:I8"/>
    <mergeCell ref="A1:I1"/>
    <mergeCell ref="A2:I2"/>
    <mergeCell ref="A3:I3"/>
    <mergeCell ref="A4:I4"/>
    <mergeCell ref="A5:I5"/>
    <mergeCell ref="G9:I9"/>
    <mergeCell ref="A9:A10"/>
    <mergeCell ref="B9:B10"/>
    <mergeCell ref="C9:C10"/>
    <mergeCell ref="D9:D10"/>
    <mergeCell ref="E9:E10"/>
    <mergeCell ref="F9:F10"/>
  </mergeCells>
  <printOptions horizontalCentered="1"/>
  <pageMargins left="0.70866141732283472" right="0.19685039370078741" top="0.19685039370078741" bottom="0.19685039370078741" header="0.31496062992125984" footer="0.19685039370078741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4"/>
  <sheetViews>
    <sheetView topLeftCell="A61" zoomScale="106" zoomScaleNormal="106" workbookViewId="0">
      <selection activeCell="F74" sqref="F74"/>
    </sheetView>
  </sheetViews>
  <sheetFormatPr defaultRowHeight="15"/>
  <cols>
    <col min="1" max="1" width="51.28515625" style="86" customWidth="1"/>
    <col min="2" max="3" width="4.28515625" style="86" customWidth="1"/>
    <col min="4" max="4" width="12.7109375" style="86" customWidth="1"/>
    <col min="5" max="5" width="4.5703125" style="86" customWidth="1"/>
    <col min="6" max="6" width="7.42578125" style="86" customWidth="1"/>
    <col min="7" max="7" width="6.7109375" style="86" customWidth="1"/>
    <col min="8" max="8" width="6.85546875" style="86" customWidth="1"/>
    <col min="9" max="16384" width="9.140625" style="86"/>
  </cols>
  <sheetData>
    <row r="1" spans="1:8">
      <c r="A1" s="160" t="s">
        <v>307</v>
      </c>
      <c r="B1" s="160"/>
      <c r="C1" s="160"/>
      <c r="D1" s="160"/>
      <c r="E1" s="160"/>
      <c r="F1" s="160"/>
      <c r="G1" s="160"/>
      <c r="H1" s="160"/>
    </row>
    <row r="2" spans="1:8">
      <c r="A2" s="160" t="s">
        <v>81</v>
      </c>
      <c r="B2" s="160"/>
      <c r="C2" s="160"/>
      <c r="D2" s="160"/>
      <c r="E2" s="160"/>
      <c r="F2" s="160"/>
      <c r="G2" s="160"/>
      <c r="H2" s="160"/>
    </row>
    <row r="3" spans="1:8">
      <c r="A3" s="160" t="s">
        <v>378</v>
      </c>
      <c r="B3" s="160"/>
      <c r="C3" s="160"/>
      <c r="D3" s="160"/>
      <c r="E3" s="160"/>
      <c r="F3" s="160"/>
      <c r="G3" s="160"/>
      <c r="H3" s="160"/>
    </row>
    <row r="4" spans="1:8">
      <c r="A4" s="160" t="s">
        <v>379</v>
      </c>
      <c r="B4" s="160"/>
      <c r="C4" s="160"/>
      <c r="D4" s="160"/>
      <c r="E4" s="160"/>
      <c r="F4" s="160"/>
      <c r="G4" s="160"/>
      <c r="H4" s="160"/>
    </row>
    <row r="5" spans="1:8">
      <c r="A5" s="160"/>
      <c r="B5" s="160"/>
      <c r="C5" s="160"/>
      <c r="D5" s="160"/>
      <c r="E5" s="160"/>
      <c r="F5" s="160"/>
      <c r="G5" s="160"/>
      <c r="H5" s="160"/>
    </row>
    <row r="6" spans="1:8" ht="14.45" customHeight="1">
      <c r="A6" s="187" t="s">
        <v>380</v>
      </c>
      <c r="B6" s="187"/>
      <c r="C6" s="187"/>
      <c r="D6" s="187"/>
      <c r="E6" s="187"/>
      <c r="F6" s="187"/>
      <c r="G6" s="187"/>
      <c r="H6" s="187"/>
    </row>
    <row r="7" spans="1:8" ht="23.45" customHeight="1">
      <c r="A7" s="188"/>
      <c r="B7" s="187"/>
      <c r="C7" s="187"/>
      <c r="D7" s="187"/>
      <c r="E7" s="187"/>
      <c r="F7" s="187"/>
      <c r="G7" s="187"/>
      <c r="H7" s="187"/>
    </row>
    <row r="8" spans="1:8">
      <c r="A8" s="160" t="s">
        <v>82</v>
      </c>
      <c r="B8" s="160"/>
      <c r="C8" s="160"/>
      <c r="D8" s="160"/>
      <c r="E8" s="160"/>
      <c r="F8" s="160"/>
      <c r="G8" s="160"/>
      <c r="H8" s="160"/>
    </row>
    <row r="9" spans="1:8">
      <c r="A9" s="178" t="s">
        <v>83</v>
      </c>
      <c r="B9" s="178" t="s">
        <v>85</v>
      </c>
      <c r="C9" s="178" t="s">
        <v>86</v>
      </c>
      <c r="D9" s="178" t="s">
        <v>87</v>
      </c>
      <c r="E9" s="178" t="s">
        <v>88</v>
      </c>
      <c r="F9" s="178" t="s">
        <v>3</v>
      </c>
      <c r="G9" s="178"/>
      <c r="H9" s="178"/>
    </row>
    <row r="10" spans="1:8">
      <c r="A10" s="178"/>
      <c r="B10" s="178"/>
      <c r="C10" s="178"/>
      <c r="D10" s="178"/>
      <c r="E10" s="178"/>
      <c r="F10" s="132">
        <v>2021</v>
      </c>
      <c r="G10" s="132">
        <v>2022</v>
      </c>
      <c r="H10" s="132">
        <v>2023</v>
      </c>
    </row>
    <row r="11" spans="1:8">
      <c r="A11" s="132">
        <v>1</v>
      </c>
      <c r="B11" s="132">
        <v>2</v>
      </c>
      <c r="C11" s="132">
        <v>3</v>
      </c>
      <c r="D11" s="132">
        <v>4</v>
      </c>
      <c r="E11" s="132">
        <v>5</v>
      </c>
      <c r="F11" s="132">
        <v>6</v>
      </c>
      <c r="G11" s="132">
        <v>7</v>
      </c>
      <c r="H11" s="132">
        <v>8</v>
      </c>
    </row>
    <row r="12" spans="1:8" ht="13.9" customHeight="1">
      <c r="A12" s="19" t="s">
        <v>89</v>
      </c>
      <c r="B12" s="87"/>
      <c r="C12" s="87"/>
      <c r="D12" s="96"/>
      <c r="E12" s="19"/>
      <c r="F12" s="24">
        <f>F13+F28+F36+F49+F64+F79+F90</f>
        <v>5642.5</v>
      </c>
      <c r="G12" s="24">
        <f>G13+G28+G36+G49+G64+G79+G90++G103</f>
        <v>2460.8000000000002</v>
      </c>
      <c r="H12" s="24">
        <f>H13+H28+H36+H49+H64+H79+H90++H103</f>
        <v>2465.0700000000002</v>
      </c>
    </row>
    <row r="13" spans="1:8" ht="13.15" customHeight="1">
      <c r="A13" s="20" t="s">
        <v>62</v>
      </c>
      <c r="B13" s="88" t="s">
        <v>146</v>
      </c>
      <c r="C13" s="88"/>
      <c r="D13" s="97"/>
      <c r="E13" s="20"/>
      <c r="F13" s="89">
        <f>F14+F20</f>
        <v>1470</v>
      </c>
      <c r="G13" s="89">
        <f>G14+G20</f>
        <v>1031.9000000000001</v>
      </c>
      <c r="H13" s="89">
        <f>H14+H20</f>
        <v>976.40000000000009</v>
      </c>
    </row>
    <row r="14" spans="1:8" ht="26.45" customHeight="1">
      <c r="A14" s="18" t="s">
        <v>63</v>
      </c>
      <c r="B14" s="57" t="s">
        <v>146</v>
      </c>
      <c r="C14" s="57" t="s">
        <v>147</v>
      </c>
      <c r="D14" s="17"/>
      <c r="E14" s="18"/>
      <c r="F14" s="16">
        <f t="shared" ref="F14:H18" si="0">F15</f>
        <v>511</v>
      </c>
      <c r="G14" s="16">
        <f t="shared" si="0"/>
        <v>516</v>
      </c>
      <c r="H14" s="16">
        <f t="shared" si="0"/>
        <v>516</v>
      </c>
    </row>
    <row r="15" spans="1:8" ht="42.6" customHeight="1">
      <c r="A15" s="18" t="s">
        <v>261</v>
      </c>
      <c r="B15" s="57" t="s">
        <v>146</v>
      </c>
      <c r="C15" s="57" t="s">
        <v>147</v>
      </c>
      <c r="D15" s="17" t="s">
        <v>90</v>
      </c>
      <c r="E15" s="18"/>
      <c r="F15" s="16">
        <f t="shared" si="0"/>
        <v>511</v>
      </c>
      <c r="G15" s="16">
        <f t="shared" si="0"/>
        <v>516</v>
      </c>
      <c r="H15" s="16">
        <f t="shared" si="0"/>
        <v>516</v>
      </c>
    </row>
    <row r="16" spans="1:8" ht="52.15" customHeight="1">
      <c r="A16" s="18" t="s">
        <v>262</v>
      </c>
      <c r="B16" s="57" t="s">
        <v>146</v>
      </c>
      <c r="C16" s="57" t="s">
        <v>147</v>
      </c>
      <c r="D16" s="17" t="s">
        <v>91</v>
      </c>
      <c r="E16" s="18"/>
      <c r="F16" s="16">
        <f t="shared" si="0"/>
        <v>511</v>
      </c>
      <c r="G16" s="16">
        <f t="shared" si="0"/>
        <v>516</v>
      </c>
      <c r="H16" s="16">
        <f t="shared" si="0"/>
        <v>516</v>
      </c>
    </row>
    <row r="17" spans="1:8" ht="26.45" customHeight="1">
      <c r="A17" s="18" t="s">
        <v>92</v>
      </c>
      <c r="B17" s="57" t="s">
        <v>146</v>
      </c>
      <c r="C17" s="57" t="s">
        <v>147</v>
      </c>
      <c r="D17" s="17" t="s">
        <v>93</v>
      </c>
      <c r="E17" s="18"/>
      <c r="F17" s="16">
        <f t="shared" si="0"/>
        <v>511</v>
      </c>
      <c r="G17" s="16">
        <f t="shared" si="0"/>
        <v>516</v>
      </c>
      <c r="H17" s="16">
        <f t="shared" si="0"/>
        <v>516</v>
      </c>
    </row>
    <row r="18" spans="1:8" ht="13.15" customHeight="1">
      <c r="A18" s="18" t="s">
        <v>94</v>
      </c>
      <c r="B18" s="57" t="s">
        <v>146</v>
      </c>
      <c r="C18" s="57" t="s">
        <v>147</v>
      </c>
      <c r="D18" s="17" t="s">
        <v>95</v>
      </c>
      <c r="E18" s="18"/>
      <c r="F18" s="16">
        <f t="shared" si="0"/>
        <v>511</v>
      </c>
      <c r="G18" s="16">
        <f t="shared" si="0"/>
        <v>516</v>
      </c>
      <c r="H18" s="16">
        <f t="shared" si="0"/>
        <v>516</v>
      </c>
    </row>
    <row r="19" spans="1:8" ht="25.9" customHeight="1">
      <c r="A19" s="18" t="s">
        <v>96</v>
      </c>
      <c r="B19" s="57" t="s">
        <v>146</v>
      </c>
      <c r="C19" s="57" t="s">
        <v>147</v>
      </c>
      <c r="D19" s="17" t="s">
        <v>95</v>
      </c>
      <c r="E19" s="18">
        <v>120</v>
      </c>
      <c r="F19" s="16">
        <f>'Приложение 6'!G19</f>
        <v>511</v>
      </c>
      <c r="G19" s="16">
        <f>'Приложение 6'!H19</f>
        <v>516</v>
      </c>
      <c r="H19" s="16">
        <f>'Приложение 6'!I19</f>
        <v>516</v>
      </c>
    </row>
    <row r="20" spans="1:8" ht="39" customHeight="1">
      <c r="A20" s="18" t="s">
        <v>64</v>
      </c>
      <c r="B20" s="57" t="s">
        <v>146</v>
      </c>
      <c r="C20" s="57" t="s">
        <v>148</v>
      </c>
      <c r="D20" s="17"/>
      <c r="E20" s="18"/>
      <c r="F20" s="16">
        <f t="shared" ref="F20:H23" si="1">F21</f>
        <v>959</v>
      </c>
      <c r="G20" s="16">
        <f t="shared" si="1"/>
        <v>515.9</v>
      </c>
      <c r="H20" s="16">
        <f t="shared" si="1"/>
        <v>460.40000000000003</v>
      </c>
    </row>
    <row r="21" spans="1:8" ht="40.9" customHeight="1">
      <c r="A21" s="18" t="s">
        <v>261</v>
      </c>
      <c r="B21" s="57" t="s">
        <v>146</v>
      </c>
      <c r="C21" s="57" t="s">
        <v>148</v>
      </c>
      <c r="D21" s="17" t="s">
        <v>90</v>
      </c>
      <c r="E21" s="18"/>
      <c r="F21" s="16">
        <f t="shared" si="1"/>
        <v>959</v>
      </c>
      <c r="G21" s="16">
        <f t="shared" si="1"/>
        <v>515.9</v>
      </c>
      <c r="H21" s="16">
        <f t="shared" si="1"/>
        <v>460.40000000000003</v>
      </c>
    </row>
    <row r="22" spans="1:8" ht="51.6" customHeight="1">
      <c r="A22" s="18" t="s">
        <v>262</v>
      </c>
      <c r="B22" s="57" t="s">
        <v>146</v>
      </c>
      <c r="C22" s="57" t="s">
        <v>148</v>
      </c>
      <c r="D22" s="17" t="s">
        <v>91</v>
      </c>
      <c r="E22" s="18"/>
      <c r="F22" s="16">
        <f t="shared" si="1"/>
        <v>959</v>
      </c>
      <c r="G22" s="16">
        <f t="shared" si="1"/>
        <v>515.9</v>
      </c>
      <c r="H22" s="16">
        <f t="shared" si="1"/>
        <v>460.40000000000003</v>
      </c>
    </row>
    <row r="23" spans="1:8" ht="26.45" customHeight="1">
      <c r="A23" s="18" t="s">
        <v>92</v>
      </c>
      <c r="B23" s="57" t="s">
        <v>146</v>
      </c>
      <c r="C23" s="57" t="s">
        <v>148</v>
      </c>
      <c r="D23" s="17" t="s">
        <v>93</v>
      </c>
      <c r="E23" s="18"/>
      <c r="F23" s="16">
        <f t="shared" si="1"/>
        <v>959</v>
      </c>
      <c r="G23" s="16">
        <f t="shared" si="1"/>
        <v>515.9</v>
      </c>
      <c r="H23" s="16">
        <f t="shared" si="1"/>
        <v>460.40000000000003</v>
      </c>
    </row>
    <row r="24" spans="1:8" ht="14.45" customHeight="1">
      <c r="A24" s="18" t="s">
        <v>97</v>
      </c>
      <c r="B24" s="57" t="s">
        <v>146</v>
      </c>
      <c r="C24" s="57" t="s">
        <v>148</v>
      </c>
      <c r="D24" s="17" t="s">
        <v>98</v>
      </c>
      <c r="E24" s="18"/>
      <c r="F24" s="16">
        <f>F25+F26+F27</f>
        <v>959</v>
      </c>
      <c r="G24" s="16">
        <f>G25+G26+G27</f>
        <v>515.9</v>
      </c>
      <c r="H24" s="16">
        <f>H25+H26+H27</f>
        <v>460.40000000000003</v>
      </c>
    </row>
    <row r="25" spans="1:8" ht="25.5">
      <c r="A25" s="18" t="s">
        <v>96</v>
      </c>
      <c r="B25" s="57" t="s">
        <v>146</v>
      </c>
      <c r="C25" s="57" t="s">
        <v>148</v>
      </c>
      <c r="D25" s="17" t="s">
        <v>98</v>
      </c>
      <c r="E25" s="18">
        <v>120</v>
      </c>
      <c r="F25" s="16">
        <f>'Приложение 6'!G25</f>
        <v>318</v>
      </c>
      <c r="G25" s="16">
        <f>'Приложение 6'!H25</f>
        <v>318</v>
      </c>
      <c r="H25" s="16">
        <f>'Приложение 6'!I25</f>
        <v>318</v>
      </c>
    </row>
    <row r="26" spans="1:8" ht="26.45" customHeight="1">
      <c r="A26" s="18" t="s">
        <v>99</v>
      </c>
      <c r="B26" s="57" t="s">
        <v>146</v>
      </c>
      <c r="C26" s="57" t="s">
        <v>148</v>
      </c>
      <c r="D26" s="17" t="s">
        <v>98</v>
      </c>
      <c r="E26" s="18">
        <v>240</v>
      </c>
      <c r="F26" s="16">
        <f>'Приложение 6'!G26</f>
        <v>638.4</v>
      </c>
      <c r="G26" s="16">
        <f>'Приложение 6'!H26</f>
        <v>195.3</v>
      </c>
      <c r="H26" s="16">
        <f>'Приложение 6'!I26</f>
        <v>139.80000000000001</v>
      </c>
    </row>
    <row r="27" spans="1:8" ht="14.25" customHeight="1">
      <c r="A27" s="18" t="s">
        <v>100</v>
      </c>
      <c r="B27" s="57" t="s">
        <v>146</v>
      </c>
      <c r="C27" s="57" t="s">
        <v>148</v>
      </c>
      <c r="D27" s="17" t="s">
        <v>98</v>
      </c>
      <c r="E27" s="18">
        <v>850</v>
      </c>
      <c r="F27" s="16">
        <f>'Приложение 6'!G27</f>
        <v>2.6</v>
      </c>
      <c r="G27" s="16">
        <f>'Приложение 6'!H27</f>
        <v>2.6</v>
      </c>
      <c r="H27" s="16">
        <f>'Приложение 6'!I27</f>
        <v>2.6</v>
      </c>
    </row>
    <row r="28" spans="1:8">
      <c r="A28" s="20" t="s">
        <v>65</v>
      </c>
      <c r="B28" s="88" t="s">
        <v>147</v>
      </c>
      <c r="C28" s="88"/>
      <c r="D28" s="98"/>
      <c r="E28" s="21"/>
      <c r="F28" s="89">
        <f t="shared" ref="F28:H32" si="2">F29</f>
        <v>102</v>
      </c>
      <c r="G28" s="89">
        <f t="shared" si="2"/>
        <v>103</v>
      </c>
      <c r="H28" s="89">
        <f t="shared" si="2"/>
        <v>107.10000000000001</v>
      </c>
    </row>
    <row r="29" spans="1:8" ht="22.5" customHeight="1">
      <c r="A29" s="18" t="s">
        <v>101</v>
      </c>
      <c r="B29" s="57" t="s">
        <v>147</v>
      </c>
      <c r="C29" s="57" t="s">
        <v>149</v>
      </c>
      <c r="D29" s="90"/>
      <c r="E29" s="22"/>
      <c r="F29" s="16">
        <f t="shared" si="2"/>
        <v>102</v>
      </c>
      <c r="G29" s="16">
        <f t="shared" si="2"/>
        <v>103</v>
      </c>
      <c r="H29" s="16">
        <f t="shared" si="2"/>
        <v>107.10000000000001</v>
      </c>
    </row>
    <row r="30" spans="1:8" ht="40.9" customHeight="1">
      <c r="A30" s="18" t="s">
        <v>261</v>
      </c>
      <c r="B30" s="57" t="s">
        <v>147</v>
      </c>
      <c r="C30" s="57" t="s">
        <v>149</v>
      </c>
      <c r="D30" s="90" t="s">
        <v>90</v>
      </c>
      <c r="E30" s="22"/>
      <c r="F30" s="16">
        <f t="shared" si="2"/>
        <v>102</v>
      </c>
      <c r="G30" s="16">
        <f t="shared" si="2"/>
        <v>103</v>
      </c>
      <c r="H30" s="16">
        <f t="shared" si="2"/>
        <v>107.10000000000001</v>
      </c>
    </row>
    <row r="31" spans="1:8" ht="54" customHeight="1">
      <c r="A31" s="18" t="s">
        <v>262</v>
      </c>
      <c r="B31" s="57" t="s">
        <v>147</v>
      </c>
      <c r="C31" s="57" t="s">
        <v>149</v>
      </c>
      <c r="D31" s="90" t="s">
        <v>91</v>
      </c>
      <c r="E31" s="22"/>
      <c r="F31" s="16">
        <f t="shared" si="2"/>
        <v>102</v>
      </c>
      <c r="G31" s="16">
        <f t="shared" si="2"/>
        <v>103</v>
      </c>
      <c r="H31" s="16">
        <f t="shared" si="2"/>
        <v>107.10000000000001</v>
      </c>
    </row>
    <row r="32" spans="1:8" ht="25.5">
      <c r="A32" s="18" t="s">
        <v>92</v>
      </c>
      <c r="B32" s="57" t="s">
        <v>147</v>
      </c>
      <c r="C32" s="57" t="s">
        <v>149</v>
      </c>
      <c r="D32" s="90" t="s">
        <v>93</v>
      </c>
      <c r="E32" s="22"/>
      <c r="F32" s="16">
        <f t="shared" si="2"/>
        <v>102</v>
      </c>
      <c r="G32" s="16">
        <f t="shared" si="2"/>
        <v>103</v>
      </c>
      <c r="H32" s="16">
        <f t="shared" si="2"/>
        <v>107.10000000000001</v>
      </c>
    </row>
    <row r="33" spans="1:8" ht="25.9" customHeight="1">
      <c r="A33" s="18" t="s">
        <v>102</v>
      </c>
      <c r="B33" s="57" t="s">
        <v>147</v>
      </c>
      <c r="C33" s="57" t="s">
        <v>149</v>
      </c>
      <c r="D33" s="90" t="s">
        <v>103</v>
      </c>
      <c r="E33" s="18"/>
      <c r="F33" s="16">
        <f>F34+F35</f>
        <v>102</v>
      </c>
      <c r="G33" s="16">
        <f>G34+G35</f>
        <v>103</v>
      </c>
      <c r="H33" s="16">
        <f>H34+H35</f>
        <v>107.10000000000001</v>
      </c>
    </row>
    <row r="34" spans="1:8" ht="25.15" customHeight="1">
      <c r="A34" s="18" t="s">
        <v>96</v>
      </c>
      <c r="B34" s="57" t="s">
        <v>147</v>
      </c>
      <c r="C34" s="57" t="s">
        <v>149</v>
      </c>
      <c r="D34" s="90" t="s">
        <v>103</v>
      </c>
      <c r="E34" s="18">
        <v>120</v>
      </c>
      <c r="F34" s="16">
        <f>'Приложение 6'!G34</f>
        <v>99.2</v>
      </c>
      <c r="G34" s="16">
        <f>'Приложение 6'!H34</f>
        <v>99.2</v>
      </c>
      <c r="H34" s="16">
        <f>'Приложение 6'!I34</f>
        <v>99.2</v>
      </c>
    </row>
    <row r="35" spans="1:8" ht="28.15" customHeight="1">
      <c r="A35" s="18" t="s">
        <v>99</v>
      </c>
      <c r="B35" s="57" t="s">
        <v>147</v>
      </c>
      <c r="C35" s="57" t="s">
        <v>149</v>
      </c>
      <c r="D35" s="90" t="s">
        <v>103</v>
      </c>
      <c r="E35" s="18">
        <v>240</v>
      </c>
      <c r="F35" s="16">
        <f>'Приложение 6'!G35</f>
        <v>2.8</v>
      </c>
      <c r="G35" s="16">
        <f>'Приложение 6'!H35</f>
        <v>3.8</v>
      </c>
      <c r="H35" s="16">
        <f>'Приложение 6'!I35</f>
        <v>7.9</v>
      </c>
    </row>
    <row r="36" spans="1:8" ht="29.25" customHeight="1">
      <c r="A36" s="20" t="s">
        <v>67</v>
      </c>
      <c r="B36" s="88" t="s">
        <v>149</v>
      </c>
      <c r="C36" s="88"/>
      <c r="D36" s="98"/>
      <c r="E36" s="20"/>
      <c r="F36" s="89">
        <f>F37+F43</f>
        <v>325.60000000000002</v>
      </c>
      <c r="G36" s="89">
        <f>+G37+G43</f>
        <v>55.599999999999994</v>
      </c>
      <c r="H36" s="89">
        <f>H37+H43</f>
        <v>55.599999999999994</v>
      </c>
    </row>
    <row r="37" spans="1:8" ht="28.5" customHeight="1">
      <c r="A37" s="59" t="s">
        <v>400</v>
      </c>
      <c r="B37" s="57" t="s">
        <v>149</v>
      </c>
      <c r="C37" s="57">
        <v>10</v>
      </c>
      <c r="D37" s="90"/>
      <c r="E37" s="18"/>
      <c r="F37" s="16">
        <f t="shared" ref="F37:H41" si="3">F38</f>
        <v>323.3</v>
      </c>
      <c r="G37" s="16">
        <f t="shared" si="3"/>
        <v>53.3</v>
      </c>
      <c r="H37" s="16">
        <f t="shared" si="3"/>
        <v>53.3</v>
      </c>
    </row>
    <row r="38" spans="1:8" ht="41.45" customHeight="1">
      <c r="A38" s="18" t="s">
        <v>261</v>
      </c>
      <c r="B38" s="57" t="s">
        <v>149</v>
      </c>
      <c r="C38" s="57">
        <v>10</v>
      </c>
      <c r="D38" s="90" t="s">
        <v>90</v>
      </c>
      <c r="E38" s="18"/>
      <c r="F38" s="16">
        <f t="shared" si="3"/>
        <v>323.3</v>
      </c>
      <c r="G38" s="16">
        <f t="shared" si="3"/>
        <v>53.3</v>
      </c>
      <c r="H38" s="16">
        <f t="shared" si="3"/>
        <v>53.3</v>
      </c>
    </row>
    <row r="39" spans="1:8" ht="40.9" customHeight="1">
      <c r="A39" s="18" t="s">
        <v>263</v>
      </c>
      <c r="B39" s="57" t="s">
        <v>149</v>
      </c>
      <c r="C39" s="57">
        <v>10</v>
      </c>
      <c r="D39" s="90" t="s">
        <v>104</v>
      </c>
      <c r="E39" s="18"/>
      <c r="F39" s="16">
        <f t="shared" si="3"/>
        <v>323.3</v>
      </c>
      <c r="G39" s="16">
        <f t="shared" si="3"/>
        <v>53.3</v>
      </c>
      <c r="H39" s="16">
        <f t="shared" si="3"/>
        <v>53.3</v>
      </c>
    </row>
    <row r="40" spans="1:8" ht="39.6" customHeight="1">
      <c r="A40" s="18" t="s">
        <v>105</v>
      </c>
      <c r="B40" s="57" t="s">
        <v>149</v>
      </c>
      <c r="C40" s="57">
        <v>10</v>
      </c>
      <c r="D40" s="90" t="s">
        <v>106</v>
      </c>
      <c r="E40" s="18"/>
      <c r="F40" s="16">
        <f t="shared" si="3"/>
        <v>323.3</v>
      </c>
      <c r="G40" s="16">
        <f t="shared" si="3"/>
        <v>53.3</v>
      </c>
      <c r="H40" s="16">
        <f t="shared" si="3"/>
        <v>53.3</v>
      </c>
    </row>
    <row r="41" spans="1:8" ht="39" customHeight="1">
      <c r="A41" s="18" t="s">
        <v>107</v>
      </c>
      <c r="B41" s="57" t="s">
        <v>149</v>
      </c>
      <c r="C41" s="57">
        <v>10</v>
      </c>
      <c r="D41" s="90" t="s">
        <v>108</v>
      </c>
      <c r="E41" s="18"/>
      <c r="F41" s="16">
        <f t="shared" si="3"/>
        <v>323.3</v>
      </c>
      <c r="G41" s="16">
        <f t="shared" si="3"/>
        <v>53.3</v>
      </c>
      <c r="H41" s="16">
        <f t="shared" si="3"/>
        <v>53.3</v>
      </c>
    </row>
    <row r="42" spans="1:8" ht="26.45" customHeight="1">
      <c r="A42" s="18" t="s">
        <v>99</v>
      </c>
      <c r="B42" s="57" t="s">
        <v>149</v>
      </c>
      <c r="C42" s="57">
        <v>10</v>
      </c>
      <c r="D42" s="90" t="s">
        <v>108</v>
      </c>
      <c r="E42" s="18">
        <v>240</v>
      </c>
      <c r="F42" s="16">
        <f>'Приложение 6'!G42</f>
        <v>323.3</v>
      </c>
      <c r="G42" s="16">
        <f>'Приложение 6'!H42</f>
        <v>53.3</v>
      </c>
      <c r="H42" s="16">
        <f>'Приложение 6'!I42</f>
        <v>53.3</v>
      </c>
    </row>
    <row r="43" spans="1:8" ht="25.5">
      <c r="A43" s="18" t="s">
        <v>109</v>
      </c>
      <c r="B43" s="57" t="s">
        <v>149</v>
      </c>
      <c r="C43" s="57">
        <v>14</v>
      </c>
      <c r="D43" s="90"/>
      <c r="E43" s="18"/>
      <c r="F43" s="16">
        <f t="shared" ref="F43:H47" si="4">F44</f>
        <v>2.2999999999999998</v>
      </c>
      <c r="G43" s="16">
        <f t="shared" si="4"/>
        <v>2.2999999999999998</v>
      </c>
      <c r="H43" s="16">
        <f t="shared" si="4"/>
        <v>2.2999999999999998</v>
      </c>
    </row>
    <row r="44" spans="1:8" ht="40.9" customHeight="1">
      <c r="A44" s="18" t="s">
        <v>261</v>
      </c>
      <c r="B44" s="57" t="s">
        <v>149</v>
      </c>
      <c r="C44" s="57">
        <v>14</v>
      </c>
      <c r="D44" s="90" t="s">
        <v>90</v>
      </c>
      <c r="E44" s="18"/>
      <c r="F44" s="16">
        <f t="shared" si="4"/>
        <v>2.2999999999999998</v>
      </c>
      <c r="G44" s="16">
        <f t="shared" si="4"/>
        <v>2.2999999999999998</v>
      </c>
      <c r="H44" s="16">
        <f t="shared" si="4"/>
        <v>2.2999999999999998</v>
      </c>
    </row>
    <row r="45" spans="1:8" ht="40.9" customHeight="1">
      <c r="A45" s="18" t="s">
        <v>264</v>
      </c>
      <c r="B45" s="57" t="s">
        <v>149</v>
      </c>
      <c r="C45" s="57">
        <v>14</v>
      </c>
      <c r="D45" s="90" t="s">
        <v>104</v>
      </c>
      <c r="E45" s="18"/>
      <c r="F45" s="16">
        <f t="shared" si="4"/>
        <v>2.2999999999999998</v>
      </c>
      <c r="G45" s="16">
        <f t="shared" si="4"/>
        <v>2.2999999999999998</v>
      </c>
      <c r="H45" s="16">
        <f t="shared" si="4"/>
        <v>2.2999999999999998</v>
      </c>
    </row>
    <row r="46" spans="1:8" ht="27" customHeight="1">
      <c r="A46" s="18" t="s">
        <v>110</v>
      </c>
      <c r="B46" s="57" t="s">
        <v>149</v>
      </c>
      <c r="C46" s="57">
        <v>14</v>
      </c>
      <c r="D46" s="90" t="s">
        <v>111</v>
      </c>
      <c r="E46" s="18"/>
      <c r="F46" s="16">
        <f t="shared" si="4"/>
        <v>2.2999999999999998</v>
      </c>
      <c r="G46" s="16">
        <f t="shared" si="4"/>
        <v>2.2999999999999998</v>
      </c>
      <c r="H46" s="16">
        <f t="shared" si="4"/>
        <v>2.2999999999999998</v>
      </c>
    </row>
    <row r="47" spans="1:8" ht="25.5">
      <c r="A47" s="18" t="s">
        <v>112</v>
      </c>
      <c r="B47" s="57" t="s">
        <v>149</v>
      </c>
      <c r="C47" s="57">
        <v>14</v>
      </c>
      <c r="D47" s="90" t="s">
        <v>113</v>
      </c>
      <c r="E47" s="18"/>
      <c r="F47" s="16">
        <f t="shared" si="4"/>
        <v>2.2999999999999998</v>
      </c>
      <c r="G47" s="16">
        <f t="shared" si="4"/>
        <v>2.2999999999999998</v>
      </c>
      <c r="H47" s="16">
        <f t="shared" si="4"/>
        <v>2.2999999999999998</v>
      </c>
    </row>
    <row r="48" spans="1:8" ht="28.9" customHeight="1">
      <c r="A48" s="18" t="s">
        <v>99</v>
      </c>
      <c r="B48" s="57" t="s">
        <v>149</v>
      </c>
      <c r="C48" s="57">
        <v>14</v>
      </c>
      <c r="D48" s="90" t="s">
        <v>113</v>
      </c>
      <c r="E48" s="18">
        <v>240</v>
      </c>
      <c r="F48" s="16">
        <f>'Приложение 6'!G48</f>
        <v>2.2999999999999998</v>
      </c>
      <c r="G48" s="16">
        <f>'Приложение 6'!H48</f>
        <v>2.2999999999999998</v>
      </c>
      <c r="H48" s="16">
        <f>'Приложение 6'!I48</f>
        <v>2.2999999999999998</v>
      </c>
    </row>
    <row r="49" spans="1:8">
      <c r="A49" s="20" t="s">
        <v>69</v>
      </c>
      <c r="B49" s="88" t="s">
        <v>148</v>
      </c>
      <c r="C49" s="88"/>
      <c r="D49" s="98"/>
      <c r="E49" s="20"/>
      <c r="F49" s="89">
        <f>F50+F58</f>
        <v>983.6</v>
      </c>
      <c r="G49" s="89">
        <f>G50+G58</f>
        <v>544</v>
      </c>
      <c r="H49" s="89">
        <f>H50+H58</f>
        <v>565.66999999999996</v>
      </c>
    </row>
    <row r="50" spans="1:8" ht="13.15" customHeight="1">
      <c r="A50" s="17" t="s">
        <v>70</v>
      </c>
      <c r="B50" s="57" t="s">
        <v>148</v>
      </c>
      <c r="C50" s="57" t="s">
        <v>150</v>
      </c>
      <c r="D50" s="90"/>
      <c r="E50" s="22"/>
      <c r="F50" s="16">
        <f>F51</f>
        <v>976.1</v>
      </c>
      <c r="G50" s="16">
        <f t="shared" ref="F50:H56" si="5">G51</f>
        <v>543.4</v>
      </c>
      <c r="H50" s="16">
        <f t="shared" si="5"/>
        <v>565.16999999999996</v>
      </c>
    </row>
    <row r="51" spans="1:8" ht="37.15" customHeight="1">
      <c r="A51" s="17" t="s">
        <v>269</v>
      </c>
      <c r="B51" s="57" t="s">
        <v>148</v>
      </c>
      <c r="C51" s="57" t="s">
        <v>150</v>
      </c>
      <c r="D51" s="90" t="s">
        <v>114</v>
      </c>
      <c r="E51" s="22"/>
      <c r="F51" s="16">
        <f t="shared" si="5"/>
        <v>976.1</v>
      </c>
      <c r="G51" s="16">
        <f t="shared" si="5"/>
        <v>543.4</v>
      </c>
      <c r="H51" s="16">
        <f t="shared" si="5"/>
        <v>565.16999999999996</v>
      </c>
    </row>
    <row r="52" spans="1:8" ht="39" customHeight="1">
      <c r="A52" s="17" t="s">
        <v>270</v>
      </c>
      <c r="B52" s="57" t="s">
        <v>148</v>
      </c>
      <c r="C52" s="57" t="s">
        <v>150</v>
      </c>
      <c r="D52" s="90" t="s">
        <v>115</v>
      </c>
      <c r="E52" s="22"/>
      <c r="F52" s="16">
        <f>F56+F55</f>
        <v>976.1</v>
      </c>
      <c r="G52" s="16">
        <f>G56</f>
        <v>543.4</v>
      </c>
      <c r="H52" s="16">
        <f>H56</f>
        <v>565.16999999999996</v>
      </c>
    </row>
    <row r="53" spans="1:8" ht="39" customHeight="1">
      <c r="A53" s="18" t="s">
        <v>445</v>
      </c>
      <c r="B53" s="57" t="s">
        <v>148</v>
      </c>
      <c r="C53" s="57" t="s">
        <v>150</v>
      </c>
      <c r="D53" s="57" t="s">
        <v>444</v>
      </c>
      <c r="E53" s="22"/>
      <c r="F53" s="16">
        <f>F55+F57</f>
        <v>976.1</v>
      </c>
      <c r="G53" s="16">
        <f>G57</f>
        <v>543.4</v>
      </c>
      <c r="H53" s="16">
        <f>H57</f>
        <v>565.16999999999996</v>
      </c>
    </row>
    <row r="54" spans="1:8" ht="39" customHeight="1">
      <c r="A54" s="17" t="s">
        <v>432</v>
      </c>
      <c r="B54" s="57" t="s">
        <v>148</v>
      </c>
      <c r="C54" s="57" t="s">
        <v>150</v>
      </c>
      <c r="D54" s="90" t="s">
        <v>433</v>
      </c>
      <c r="E54" s="22"/>
      <c r="F54" s="16">
        <v>450</v>
      </c>
      <c r="G54" s="16">
        <v>0</v>
      </c>
      <c r="H54" s="16">
        <v>0</v>
      </c>
    </row>
    <row r="55" spans="1:8" ht="29.25" customHeight="1">
      <c r="A55" s="17" t="s">
        <v>99</v>
      </c>
      <c r="B55" s="57" t="s">
        <v>148</v>
      </c>
      <c r="C55" s="57" t="s">
        <v>150</v>
      </c>
      <c r="D55" s="90" t="s">
        <v>433</v>
      </c>
      <c r="E55" s="133">
        <v>240</v>
      </c>
      <c r="F55" s="16">
        <v>450</v>
      </c>
      <c r="G55" s="16">
        <v>0</v>
      </c>
      <c r="H55" s="16">
        <v>0</v>
      </c>
    </row>
    <row r="56" spans="1:8" ht="26.45" customHeight="1">
      <c r="A56" s="18" t="s">
        <v>116</v>
      </c>
      <c r="B56" s="57" t="s">
        <v>148</v>
      </c>
      <c r="C56" s="57" t="s">
        <v>150</v>
      </c>
      <c r="D56" s="90" t="s">
        <v>117</v>
      </c>
      <c r="E56" s="18"/>
      <c r="F56" s="16">
        <f t="shared" si="5"/>
        <v>526.1</v>
      </c>
      <c r="G56" s="16">
        <f t="shared" si="5"/>
        <v>543.4</v>
      </c>
      <c r="H56" s="16">
        <f t="shared" si="5"/>
        <v>565.16999999999996</v>
      </c>
    </row>
    <row r="57" spans="1:8" ht="25.9" customHeight="1">
      <c r="A57" s="18" t="s">
        <v>99</v>
      </c>
      <c r="B57" s="57" t="s">
        <v>148</v>
      </c>
      <c r="C57" s="57" t="s">
        <v>150</v>
      </c>
      <c r="D57" s="90" t="s">
        <v>117</v>
      </c>
      <c r="E57" s="18">
        <v>240</v>
      </c>
      <c r="F57" s="16">
        <f>'Приложение 6'!G57</f>
        <v>526.1</v>
      </c>
      <c r="G57" s="16">
        <f>'Приложение 6'!H57</f>
        <v>543.4</v>
      </c>
      <c r="H57" s="16">
        <f>'Приложение 6'!I57</f>
        <v>565.16999999999996</v>
      </c>
    </row>
    <row r="58" spans="1:8">
      <c r="A58" s="18" t="s">
        <v>71</v>
      </c>
      <c r="B58" s="57" t="s">
        <v>148</v>
      </c>
      <c r="C58" s="57">
        <v>12</v>
      </c>
      <c r="D58" s="90"/>
      <c r="E58" s="22"/>
      <c r="F58" s="16">
        <f t="shared" ref="F58:H62" si="6">F59</f>
        <v>7.5</v>
      </c>
      <c r="G58" s="16">
        <f t="shared" si="6"/>
        <v>0.6</v>
      </c>
      <c r="H58" s="16">
        <f t="shared" si="6"/>
        <v>0.5</v>
      </c>
    </row>
    <row r="59" spans="1:8" ht="41.45" customHeight="1">
      <c r="A59" s="18" t="s">
        <v>261</v>
      </c>
      <c r="B59" s="57" t="s">
        <v>148</v>
      </c>
      <c r="C59" s="57">
        <v>12</v>
      </c>
      <c r="D59" s="90" t="s">
        <v>90</v>
      </c>
      <c r="E59" s="22"/>
      <c r="F59" s="16">
        <f t="shared" si="6"/>
        <v>7.5</v>
      </c>
      <c r="G59" s="16">
        <f t="shared" si="6"/>
        <v>0.6</v>
      </c>
      <c r="H59" s="16">
        <f t="shared" si="6"/>
        <v>0.5</v>
      </c>
    </row>
    <row r="60" spans="1:8" ht="39.6" customHeight="1">
      <c r="A60" s="18" t="s">
        <v>266</v>
      </c>
      <c r="B60" s="57" t="s">
        <v>148</v>
      </c>
      <c r="C60" s="57">
        <v>12</v>
      </c>
      <c r="D60" s="90" t="s">
        <v>118</v>
      </c>
      <c r="E60" s="18"/>
      <c r="F60" s="16">
        <f t="shared" si="6"/>
        <v>7.5</v>
      </c>
      <c r="G60" s="16">
        <f t="shared" si="6"/>
        <v>0.6</v>
      </c>
      <c r="H60" s="16">
        <f t="shared" si="6"/>
        <v>0.5</v>
      </c>
    </row>
    <row r="61" spans="1:8" ht="64.150000000000006" customHeight="1">
      <c r="A61" s="18" t="s">
        <v>119</v>
      </c>
      <c r="B61" s="57" t="s">
        <v>148</v>
      </c>
      <c r="C61" s="57">
        <v>12</v>
      </c>
      <c r="D61" s="90" t="s">
        <v>120</v>
      </c>
      <c r="E61" s="18"/>
      <c r="F61" s="16">
        <f>F62</f>
        <v>7.5</v>
      </c>
      <c r="G61" s="16">
        <f t="shared" si="6"/>
        <v>0.6</v>
      </c>
      <c r="H61" s="16">
        <f t="shared" si="6"/>
        <v>0.5</v>
      </c>
    </row>
    <row r="62" spans="1:8" ht="52.15" customHeight="1">
      <c r="A62" s="18" t="s">
        <v>121</v>
      </c>
      <c r="B62" s="57" t="s">
        <v>148</v>
      </c>
      <c r="C62" s="57">
        <v>12</v>
      </c>
      <c r="D62" s="90" t="s">
        <v>122</v>
      </c>
      <c r="E62" s="18"/>
      <c r="F62" s="16">
        <f t="shared" si="6"/>
        <v>7.5</v>
      </c>
      <c r="G62" s="16">
        <f t="shared" si="6"/>
        <v>0.6</v>
      </c>
      <c r="H62" s="16">
        <f t="shared" si="6"/>
        <v>0.5</v>
      </c>
    </row>
    <row r="63" spans="1:8" ht="27.6" customHeight="1">
      <c r="A63" s="18" t="s">
        <v>99</v>
      </c>
      <c r="B63" s="57" t="s">
        <v>148</v>
      </c>
      <c r="C63" s="57">
        <v>12</v>
      </c>
      <c r="D63" s="90" t="s">
        <v>122</v>
      </c>
      <c r="E63" s="18">
        <v>240</v>
      </c>
      <c r="F63" s="16">
        <f>'Приложение 6'!G63</f>
        <v>7.5</v>
      </c>
      <c r="G63" s="16">
        <f>'Приложение 6'!H63</f>
        <v>0.6</v>
      </c>
      <c r="H63" s="16">
        <f>'Приложение 6'!I63</f>
        <v>0.5</v>
      </c>
    </row>
    <row r="64" spans="1:8" ht="14.45" customHeight="1">
      <c r="A64" s="20" t="s">
        <v>72</v>
      </c>
      <c r="B64" s="88" t="s">
        <v>151</v>
      </c>
      <c r="C64" s="88"/>
      <c r="D64" s="98"/>
      <c r="E64" s="20"/>
      <c r="F64" s="89">
        <f>F65+F78+F75</f>
        <v>1424.4</v>
      </c>
      <c r="G64" s="89">
        <f t="shared" ref="F64:H67" si="7">G65</f>
        <v>2.5</v>
      </c>
      <c r="H64" s="89">
        <f t="shared" si="7"/>
        <v>2.5</v>
      </c>
    </row>
    <row r="65" spans="1:8">
      <c r="A65" s="18" t="s">
        <v>73</v>
      </c>
      <c r="B65" s="57" t="s">
        <v>151</v>
      </c>
      <c r="C65" s="57" t="s">
        <v>147</v>
      </c>
      <c r="D65" s="90"/>
      <c r="E65" s="18"/>
      <c r="F65" s="16">
        <f t="shared" si="7"/>
        <v>135.9</v>
      </c>
      <c r="G65" s="16">
        <f t="shared" si="7"/>
        <v>2.5</v>
      </c>
      <c r="H65" s="16">
        <f t="shared" si="7"/>
        <v>2.5</v>
      </c>
    </row>
    <row r="66" spans="1:8" ht="53.45" customHeight="1">
      <c r="A66" s="18" t="s">
        <v>123</v>
      </c>
      <c r="B66" s="57" t="s">
        <v>151</v>
      </c>
      <c r="C66" s="57" t="s">
        <v>147</v>
      </c>
      <c r="D66" s="90" t="s">
        <v>124</v>
      </c>
      <c r="E66" s="18"/>
      <c r="F66" s="16">
        <f t="shared" si="7"/>
        <v>135.9</v>
      </c>
      <c r="G66" s="16">
        <f t="shared" si="7"/>
        <v>2.5</v>
      </c>
      <c r="H66" s="16">
        <f t="shared" si="7"/>
        <v>2.5</v>
      </c>
    </row>
    <row r="67" spans="1:8" ht="27.6" customHeight="1">
      <c r="A67" s="18" t="s">
        <v>125</v>
      </c>
      <c r="B67" s="57" t="s">
        <v>151</v>
      </c>
      <c r="C67" s="57" t="s">
        <v>147</v>
      </c>
      <c r="D67" s="90" t="s">
        <v>126</v>
      </c>
      <c r="E67" s="18"/>
      <c r="F67" s="16">
        <f t="shared" si="7"/>
        <v>135.9</v>
      </c>
      <c r="G67" s="16">
        <f t="shared" si="7"/>
        <v>2.5</v>
      </c>
      <c r="H67" s="16">
        <f t="shared" si="7"/>
        <v>2.5</v>
      </c>
    </row>
    <row r="68" spans="1:8" ht="25.9" customHeight="1">
      <c r="A68" s="18" t="s">
        <v>127</v>
      </c>
      <c r="B68" s="57" t="s">
        <v>151</v>
      </c>
      <c r="C68" s="57" t="s">
        <v>147</v>
      </c>
      <c r="D68" s="90" t="s">
        <v>128</v>
      </c>
      <c r="E68" s="18"/>
      <c r="F68" s="16">
        <f t="shared" ref="F68:H69" si="8">F69</f>
        <v>135.9</v>
      </c>
      <c r="G68" s="16">
        <f t="shared" si="8"/>
        <v>2.5</v>
      </c>
      <c r="H68" s="16">
        <f t="shared" si="8"/>
        <v>2.5</v>
      </c>
    </row>
    <row r="69" spans="1:8" ht="14.45" customHeight="1">
      <c r="A69" s="18" t="s">
        <v>129</v>
      </c>
      <c r="B69" s="57" t="s">
        <v>151</v>
      </c>
      <c r="C69" s="57" t="s">
        <v>147</v>
      </c>
      <c r="D69" s="90" t="s">
        <v>130</v>
      </c>
      <c r="E69" s="18"/>
      <c r="F69" s="16">
        <f t="shared" si="8"/>
        <v>135.9</v>
      </c>
      <c r="G69" s="16">
        <f t="shared" si="8"/>
        <v>2.5</v>
      </c>
      <c r="H69" s="16">
        <f t="shared" si="8"/>
        <v>2.5</v>
      </c>
    </row>
    <row r="70" spans="1:8" ht="26.45" customHeight="1">
      <c r="A70" s="18" t="s">
        <v>99</v>
      </c>
      <c r="B70" s="57" t="s">
        <v>151</v>
      </c>
      <c r="C70" s="57" t="s">
        <v>147</v>
      </c>
      <c r="D70" s="90" t="s">
        <v>130</v>
      </c>
      <c r="E70" s="18">
        <v>240</v>
      </c>
      <c r="F70" s="16">
        <f>'Приложение 6'!G70</f>
        <v>135.9</v>
      </c>
      <c r="G70" s="16">
        <f>'Приложение 6'!H70</f>
        <v>2.5</v>
      </c>
      <c r="H70" s="16">
        <f>'Приложение 6'!I70</f>
        <v>2.5</v>
      </c>
    </row>
    <row r="71" spans="1:8" ht="26.45" customHeight="1">
      <c r="A71" s="18" t="s">
        <v>410</v>
      </c>
      <c r="B71" s="57" t="s">
        <v>151</v>
      </c>
      <c r="C71" s="57" t="s">
        <v>149</v>
      </c>
      <c r="D71" s="90"/>
      <c r="E71" s="18"/>
      <c r="F71" s="16">
        <f>F72</f>
        <v>161</v>
      </c>
      <c r="G71" s="16">
        <v>0</v>
      </c>
      <c r="H71" s="16">
        <v>0</v>
      </c>
    </row>
    <row r="72" spans="1:8" ht="55.5" customHeight="1">
      <c r="A72" s="17" t="s">
        <v>123</v>
      </c>
      <c r="B72" s="57" t="s">
        <v>151</v>
      </c>
      <c r="C72" s="57" t="s">
        <v>149</v>
      </c>
      <c r="D72" s="57" t="s">
        <v>124</v>
      </c>
      <c r="E72" s="18"/>
      <c r="F72" s="16">
        <f>F73</f>
        <v>161</v>
      </c>
      <c r="G72" s="16">
        <v>0</v>
      </c>
      <c r="H72" s="16">
        <v>0</v>
      </c>
    </row>
    <row r="73" spans="1:8" ht="46.5" customHeight="1">
      <c r="A73" s="17" t="s">
        <v>415</v>
      </c>
      <c r="B73" s="57" t="s">
        <v>151</v>
      </c>
      <c r="C73" s="57" t="s">
        <v>149</v>
      </c>
      <c r="D73" s="57" t="s">
        <v>414</v>
      </c>
      <c r="E73" s="18"/>
      <c r="F73" s="16">
        <f>F74</f>
        <v>161</v>
      </c>
      <c r="G73" s="16">
        <v>0</v>
      </c>
      <c r="H73" s="16">
        <v>0</v>
      </c>
    </row>
    <row r="74" spans="1:8" ht="46.5" customHeight="1">
      <c r="A74" s="17" t="s">
        <v>436</v>
      </c>
      <c r="B74" s="57" t="s">
        <v>151</v>
      </c>
      <c r="C74" s="57" t="s">
        <v>149</v>
      </c>
      <c r="D74" s="57" t="s">
        <v>437</v>
      </c>
      <c r="E74" s="18"/>
      <c r="F74" s="16">
        <f>F75</f>
        <v>161</v>
      </c>
      <c r="G74" s="16">
        <v>0</v>
      </c>
      <c r="H74" s="16">
        <v>0</v>
      </c>
    </row>
    <row r="75" spans="1:8" ht="46.5" customHeight="1">
      <c r="A75" s="18" t="s">
        <v>99</v>
      </c>
      <c r="B75" s="57" t="s">
        <v>151</v>
      </c>
      <c r="C75" s="57" t="s">
        <v>149</v>
      </c>
      <c r="D75" s="57" t="s">
        <v>437</v>
      </c>
      <c r="E75" s="18">
        <v>240</v>
      </c>
      <c r="F75" s="16">
        <f>'Приложение 6'!G75</f>
        <v>161</v>
      </c>
      <c r="G75" s="16">
        <v>0</v>
      </c>
      <c r="H75" s="16">
        <v>0</v>
      </c>
    </row>
    <row r="76" spans="1:8" ht="63.75" customHeight="1">
      <c r="A76" s="106" t="s">
        <v>409</v>
      </c>
      <c r="B76" s="57" t="s">
        <v>151</v>
      </c>
      <c r="C76" s="57" t="s">
        <v>149</v>
      </c>
      <c r="D76" s="115" t="s">
        <v>413</v>
      </c>
      <c r="E76" s="18"/>
      <c r="F76" s="16">
        <f>F77</f>
        <v>1127.5</v>
      </c>
      <c r="G76" s="16">
        <v>0</v>
      </c>
      <c r="H76" s="16">
        <v>0</v>
      </c>
    </row>
    <row r="77" spans="1:8" ht="26.25" customHeight="1">
      <c r="A77" s="128" t="s">
        <v>431</v>
      </c>
      <c r="B77" s="57" t="s">
        <v>151</v>
      </c>
      <c r="C77" s="57" t="s">
        <v>149</v>
      </c>
      <c r="D77" s="115" t="s">
        <v>430</v>
      </c>
      <c r="E77" s="18"/>
      <c r="F77" s="16">
        <f>F78</f>
        <v>1127.5</v>
      </c>
      <c r="G77" s="16">
        <v>0</v>
      </c>
      <c r="H77" s="16">
        <v>0</v>
      </c>
    </row>
    <row r="78" spans="1:8" ht="34.5" customHeight="1">
      <c r="A78" s="68" t="s">
        <v>99</v>
      </c>
      <c r="B78" s="57" t="s">
        <v>151</v>
      </c>
      <c r="C78" s="57" t="s">
        <v>149</v>
      </c>
      <c r="D78" s="115" t="s">
        <v>430</v>
      </c>
      <c r="E78" s="18">
        <v>240</v>
      </c>
      <c r="F78" s="16">
        <f>'Приложение 6'!G78</f>
        <v>1127.5</v>
      </c>
      <c r="G78" s="16">
        <v>0</v>
      </c>
      <c r="H78" s="16">
        <v>0</v>
      </c>
    </row>
    <row r="79" spans="1:8" ht="15.75" customHeight="1">
      <c r="A79" s="20" t="s">
        <v>74</v>
      </c>
      <c r="B79" s="88" t="s">
        <v>152</v>
      </c>
      <c r="C79" s="88"/>
      <c r="D79" s="98"/>
      <c r="E79" s="20"/>
      <c r="F79" s="89">
        <f t="shared" ref="F79:H82" si="9">F80</f>
        <v>1002.2</v>
      </c>
      <c r="G79" s="89">
        <f t="shared" si="9"/>
        <v>347.5</v>
      </c>
      <c r="H79" s="89">
        <f t="shared" si="9"/>
        <v>322.60000000000002</v>
      </c>
    </row>
    <row r="80" spans="1:8">
      <c r="A80" s="18" t="s">
        <v>75</v>
      </c>
      <c r="B80" s="57" t="s">
        <v>152</v>
      </c>
      <c r="C80" s="57" t="s">
        <v>146</v>
      </c>
      <c r="D80" s="90"/>
      <c r="E80" s="18"/>
      <c r="F80" s="16">
        <f t="shared" si="9"/>
        <v>1002.2</v>
      </c>
      <c r="G80" s="16">
        <f t="shared" si="9"/>
        <v>347.5</v>
      </c>
      <c r="H80" s="16">
        <f t="shared" si="9"/>
        <v>322.60000000000002</v>
      </c>
    </row>
    <row r="81" spans="1:8" ht="42.6" customHeight="1">
      <c r="A81" s="18" t="s">
        <v>261</v>
      </c>
      <c r="B81" s="57" t="s">
        <v>152</v>
      </c>
      <c r="C81" s="57" t="s">
        <v>146</v>
      </c>
      <c r="D81" s="90" t="s">
        <v>90</v>
      </c>
      <c r="E81" s="18"/>
      <c r="F81" s="16">
        <f t="shared" si="9"/>
        <v>1002.2</v>
      </c>
      <c r="G81" s="16">
        <f t="shared" si="9"/>
        <v>347.5</v>
      </c>
      <c r="H81" s="16">
        <f t="shared" si="9"/>
        <v>322.60000000000002</v>
      </c>
    </row>
    <row r="82" spans="1:8" ht="39.6" customHeight="1">
      <c r="A82" s="18" t="s">
        <v>268</v>
      </c>
      <c r="B82" s="57" t="s">
        <v>152</v>
      </c>
      <c r="C82" s="57" t="s">
        <v>146</v>
      </c>
      <c r="D82" s="90" t="s">
        <v>131</v>
      </c>
      <c r="E82" s="18"/>
      <c r="F82" s="16">
        <f t="shared" si="9"/>
        <v>1002.2</v>
      </c>
      <c r="G82" s="16">
        <f t="shared" si="9"/>
        <v>347.5</v>
      </c>
      <c r="H82" s="16">
        <f t="shared" si="9"/>
        <v>322.60000000000002</v>
      </c>
    </row>
    <row r="83" spans="1:8" ht="27" customHeight="1">
      <c r="A83" s="18" t="s">
        <v>132</v>
      </c>
      <c r="B83" s="57" t="s">
        <v>152</v>
      </c>
      <c r="C83" s="57" t="s">
        <v>146</v>
      </c>
      <c r="D83" s="90" t="s">
        <v>133</v>
      </c>
      <c r="E83" s="18"/>
      <c r="F83" s="16">
        <f>F84+F86+F88</f>
        <v>1002.2</v>
      </c>
      <c r="G83" s="16">
        <f t="shared" ref="G83:H83" si="10">G84+G86+G88</f>
        <v>347.5</v>
      </c>
      <c r="H83" s="16">
        <f t="shared" si="10"/>
        <v>322.60000000000002</v>
      </c>
    </row>
    <row r="84" spans="1:8" ht="42.6" customHeight="1">
      <c r="A84" s="18" t="s">
        <v>134</v>
      </c>
      <c r="B84" s="57" t="s">
        <v>152</v>
      </c>
      <c r="C84" s="57" t="s">
        <v>146</v>
      </c>
      <c r="D84" s="90" t="s">
        <v>135</v>
      </c>
      <c r="E84" s="18"/>
      <c r="F84" s="16">
        <f>F85</f>
        <v>680.6</v>
      </c>
      <c r="G84" s="16">
        <f>G85</f>
        <v>25.9</v>
      </c>
      <c r="H84" s="16">
        <f>H85</f>
        <v>1</v>
      </c>
    </row>
    <row r="85" spans="1:8" ht="29.45" customHeight="1">
      <c r="A85" s="18" t="s">
        <v>99</v>
      </c>
      <c r="B85" s="57" t="s">
        <v>152</v>
      </c>
      <c r="C85" s="57" t="s">
        <v>146</v>
      </c>
      <c r="D85" s="90" t="s">
        <v>135</v>
      </c>
      <c r="E85" s="18">
        <v>240</v>
      </c>
      <c r="F85" s="16">
        <f>'Приложение 6'!G85</f>
        <v>680.6</v>
      </c>
      <c r="G85" s="16">
        <f>'Приложение 6'!H85</f>
        <v>25.9</v>
      </c>
      <c r="H85" s="16">
        <f>'Приложение 6'!I85</f>
        <v>1</v>
      </c>
    </row>
    <row r="86" spans="1:8" ht="51.6" customHeight="1">
      <c r="A86" s="18" t="s">
        <v>136</v>
      </c>
      <c r="B86" s="57" t="s">
        <v>152</v>
      </c>
      <c r="C86" s="57" t="s">
        <v>146</v>
      </c>
      <c r="D86" s="90" t="s">
        <v>137</v>
      </c>
      <c r="E86" s="18"/>
      <c r="F86" s="16">
        <f>F87</f>
        <v>214.4</v>
      </c>
      <c r="G86" s="16">
        <f>G87</f>
        <v>214.4</v>
      </c>
      <c r="H86" s="16">
        <f>H87</f>
        <v>214.4</v>
      </c>
    </row>
    <row r="87" spans="1:8" ht="15" customHeight="1">
      <c r="A87" s="18" t="s">
        <v>58</v>
      </c>
      <c r="B87" s="57" t="s">
        <v>152</v>
      </c>
      <c r="C87" s="57" t="s">
        <v>146</v>
      </c>
      <c r="D87" s="90" t="s">
        <v>137</v>
      </c>
      <c r="E87" s="18">
        <v>540</v>
      </c>
      <c r="F87" s="16">
        <f>'Приложение 6'!G87</f>
        <v>214.4</v>
      </c>
      <c r="G87" s="16">
        <f>'Приложение 6'!H87</f>
        <v>214.4</v>
      </c>
      <c r="H87" s="16">
        <f>'Приложение 6'!I87</f>
        <v>214.4</v>
      </c>
    </row>
    <row r="88" spans="1:8" ht="52.9" customHeight="1">
      <c r="A88" s="18" t="s">
        <v>138</v>
      </c>
      <c r="B88" s="57" t="s">
        <v>152</v>
      </c>
      <c r="C88" s="57" t="s">
        <v>146</v>
      </c>
      <c r="D88" s="90" t="s">
        <v>139</v>
      </c>
      <c r="E88" s="18"/>
      <c r="F88" s="16">
        <f>F89</f>
        <v>107.2</v>
      </c>
      <c r="G88" s="16">
        <f>G89</f>
        <v>107.2</v>
      </c>
      <c r="H88" s="16">
        <f>H89</f>
        <v>107.2</v>
      </c>
    </row>
    <row r="89" spans="1:8" ht="13.15" customHeight="1">
      <c r="A89" s="18" t="s">
        <v>58</v>
      </c>
      <c r="B89" s="57" t="s">
        <v>152</v>
      </c>
      <c r="C89" s="57" t="s">
        <v>146</v>
      </c>
      <c r="D89" s="90" t="s">
        <v>139</v>
      </c>
      <c r="E89" s="18">
        <v>540</v>
      </c>
      <c r="F89" s="16">
        <f>'Приложение 6'!G89</f>
        <v>107.2</v>
      </c>
      <c r="G89" s="16">
        <f>'Приложение 6'!H89</f>
        <v>107.2</v>
      </c>
      <c r="H89" s="16">
        <f>'Приложение 6'!I89</f>
        <v>107.2</v>
      </c>
    </row>
    <row r="90" spans="1:8" ht="28.15" customHeight="1">
      <c r="A90" s="19" t="s">
        <v>76</v>
      </c>
      <c r="B90" s="87">
        <v>14</v>
      </c>
      <c r="C90" s="87"/>
      <c r="D90" s="99"/>
      <c r="E90" s="19"/>
      <c r="F90" s="24">
        <f t="shared" ref="F90:H93" si="11">F91</f>
        <v>334.7</v>
      </c>
      <c r="G90" s="24">
        <f t="shared" si="11"/>
        <v>317.3</v>
      </c>
      <c r="H90" s="24">
        <f t="shared" si="11"/>
        <v>317.3</v>
      </c>
    </row>
    <row r="91" spans="1:8" ht="16.149999999999999" customHeight="1">
      <c r="A91" s="18" t="s">
        <v>77</v>
      </c>
      <c r="B91" s="57">
        <v>14</v>
      </c>
      <c r="C91" s="57" t="s">
        <v>149</v>
      </c>
      <c r="D91" s="90"/>
      <c r="E91" s="18"/>
      <c r="F91" s="16">
        <f t="shared" si="11"/>
        <v>334.7</v>
      </c>
      <c r="G91" s="16">
        <f t="shared" si="11"/>
        <v>317.3</v>
      </c>
      <c r="H91" s="16">
        <f t="shared" si="11"/>
        <v>317.3</v>
      </c>
    </row>
    <row r="92" spans="1:8" ht="40.9" customHeight="1">
      <c r="A92" s="18" t="s">
        <v>254</v>
      </c>
      <c r="B92" s="57">
        <v>14</v>
      </c>
      <c r="C92" s="57" t="s">
        <v>149</v>
      </c>
      <c r="D92" s="90" t="s">
        <v>90</v>
      </c>
      <c r="E92" s="18"/>
      <c r="F92" s="16">
        <f t="shared" si="11"/>
        <v>334.7</v>
      </c>
      <c r="G92" s="16">
        <f t="shared" si="11"/>
        <v>317.3</v>
      </c>
      <c r="H92" s="16">
        <f t="shared" si="11"/>
        <v>317.3</v>
      </c>
    </row>
    <row r="93" spans="1:8" ht="53.45" customHeight="1">
      <c r="A93" s="18" t="s">
        <v>255</v>
      </c>
      <c r="B93" s="57">
        <v>14</v>
      </c>
      <c r="C93" s="57" t="s">
        <v>149</v>
      </c>
      <c r="D93" s="90" t="s">
        <v>91</v>
      </c>
      <c r="E93" s="18"/>
      <c r="F93" s="16">
        <f t="shared" si="11"/>
        <v>334.7</v>
      </c>
      <c r="G93" s="16">
        <f t="shared" si="11"/>
        <v>317.3</v>
      </c>
      <c r="H93" s="16">
        <f t="shared" si="11"/>
        <v>317.3</v>
      </c>
    </row>
    <row r="94" spans="1:8" ht="25.5" customHeight="1">
      <c r="A94" s="18" t="s">
        <v>140</v>
      </c>
      <c r="B94" s="57">
        <v>14</v>
      </c>
      <c r="C94" s="57" t="s">
        <v>149</v>
      </c>
      <c r="D94" s="90" t="s">
        <v>93</v>
      </c>
      <c r="E94" s="18"/>
      <c r="F94" s="16">
        <f>F95+F97+F99+F102</f>
        <v>334.7</v>
      </c>
      <c r="G94" s="16">
        <f>G95+G97+G99</f>
        <v>317.3</v>
      </c>
      <c r="H94" s="16">
        <f>H95+H97+H99</f>
        <v>317.3</v>
      </c>
    </row>
    <row r="95" spans="1:8" ht="65.45" customHeight="1">
      <c r="A95" s="18" t="s">
        <v>141</v>
      </c>
      <c r="B95" s="57">
        <v>14</v>
      </c>
      <c r="C95" s="57" t="s">
        <v>149</v>
      </c>
      <c r="D95" s="90" t="s">
        <v>142</v>
      </c>
      <c r="E95" s="18"/>
      <c r="F95" s="16">
        <f>F96</f>
        <v>9.1</v>
      </c>
      <c r="G95" s="16">
        <f>G96</f>
        <v>9.1</v>
      </c>
      <c r="H95" s="16">
        <f>H96</f>
        <v>9.1</v>
      </c>
    </row>
    <row r="96" spans="1:8" ht="15.75" customHeight="1">
      <c r="A96" s="18" t="s">
        <v>58</v>
      </c>
      <c r="B96" s="57">
        <v>14</v>
      </c>
      <c r="C96" s="57" t="s">
        <v>149</v>
      </c>
      <c r="D96" s="90" t="s">
        <v>142</v>
      </c>
      <c r="E96" s="18">
        <v>540</v>
      </c>
      <c r="F96" s="16">
        <f>'Приложение 6'!G96</f>
        <v>9.1</v>
      </c>
      <c r="G96" s="16">
        <f>'Приложение 6'!H96</f>
        <v>9.1</v>
      </c>
      <c r="H96" s="16">
        <f>'Приложение 6'!I96</f>
        <v>9.1</v>
      </c>
    </row>
    <row r="97" spans="1:8" ht="71.45" customHeight="1">
      <c r="A97" s="17" t="s">
        <v>143</v>
      </c>
      <c r="B97" s="57">
        <v>14</v>
      </c>
      <c r="C97" s="57" t="s">
        <v>149</v>
      </c>
      <c r="D97" s="90" t="s">
        <v>144</v>
      </c>
      <c r="E97" s="18"/>
      <c r="F97" s="16">
        <f>F98</f>
        <v>308</v>
      </c>
      <c r="G97" s="16">
        <f>G98</f>
        <v>308</v>
      </c>
      <c r="H97" s="16">
        <f>H98</f>
        <v>308</v>
      </c>
    </row>
    <row r="98" spans="1:8" ht="15" customHeight="1">
      <c r="A98" s="18" t="s">
        <v>58</v>
      </c>
      <c r="B98" s="57">
        <v>14</v>
      </c>
      <c r="C98" s="57" t="s">
        <v>149</v>
      </c>
      <c r="D98" s="90" t="s">
        <v>144</v>
      </c>
      <c r="E98" s="18">
        <v>540</v>
      </c>
      <c r="F98" s="16">
        <f>'Приложение 6'!G98</f>
        <v>308</v>
      </c>
      <c r="G98" s="16">
        <f>'Приложение 6'!H98</f>
        <v>308</v>
      </c>
      <c r="H98" s="16">
        <f>'Приложение 6'!I98</f>
        <v>308</v>
      </c>
    </row>
    <row r="99" spans="1:8" ht="74.25" customHeight="1">
      <c r="A99" s="17" t="s">
        <v>251</v>
      </c>
      <c r="B99" s="90">
        <v>14</v>
      </c>
      <c r="C99" s="90" t="s">
        <v>149</v>
      </c>
      <c r="D99" s="90" t="s">
        <v>252</v>
      </c>
      <c r="E99" s="17"/>
      <c r="F99" s="23">
        <f>F100</f>
        <v>0.2</v>
      </c>
      <c r="G99" s="23">
        <f>G100</f>
        <v>0.2</v>
      </c>
      <c r="H99" s="23">
        <f>H100</f>
        <v>0.2</v>
      </c>
    </row>
    <row r="100" spans="1:8" ht="15" customHeight="1">
      <c r="A100" s="17" t="s">
        <v>58</v>
      </c>
      <c r="B100" s="90">
        <v>14</v>
      </c>
      <c r="C100" s="90" t="s">
        <v>149</v>
      </c>
      <c r="D100" s="90" t="s">
        <v>252</v>
      </c>
      <c r="E100" s="17">
        <v>540</v>
      </c>
      <c r="F100" s="23">
        <f>'Приложение 6'!G100</f>
        <v>0.2</v>
      </c>
      <c r="G100" s="23">
        <f>'Приложение 6'!H100</f>
        <v>0.2</v>
      </c>
      <c r="H100" s="23">
        <f>'Приложение 6'!I100</f>
        <v>0.2</v>
      </c>
    </row>
    <row r="101" spans="1:8" ht="72" customHeight="1">
      <c r="A101" s="68" t="s">
        <v>423</v>
      </c>
      <c r="B101" s="90">
        <v>14</v>
      </c>
      <c r="C101" s="90" t="s">
        <v>149</v>
      </c>
      <c r="D101" s="90" t="s">
        <v>424</v>
      </c>
      <c r="E101" s="17"/>
      <c r="F101" s="23">
        <v>17.399999999999999</v>
      </c>
      <c r="G101" s="23">
        <v>0</v>
      </c>
      <c r="H101" s="23">
        <v>0</v>
      </c>
    </row>
    <row r="102" spans="1:8" ht="27" customHeight="1">
      <c r="A102" s="17" t="s">
        <v>58</v>
      </c>
      <c r="B102" s="90">
        <v>14</v>
      </c>
      <c r="C102" s="90" t="s">
        <v>149</v>
      </c>
      <c r="D102" s="90" t="s">
        <v>424</v>
      </c>
      <c r="E102" s="17">
        <v>540</v>
      </c>
      <c r="F102" s="23">
        <v>17.399999999999999</v>
      </c>
      <c r="G102" s="23">
        <v>0</v>
      </c>
      <c r="H102" s="23">
        <v>0</v>
      </c>
    </row>
    <row r="103" spans="1:8" ht="14.25" customHeight="1">
      <c r="A103" s="18" t="s">
        <v>78</v>
      </c>
      <c r="B103" s="57"/>
      <c r="C103" s="57"/>
      <c r="D103" s="57"/>
      <c r="E103" s="18"/>
      <c r="F103" s="16"/>
      <c r="G103" s="16">
        <f>'Приложение 6'!H103</f>
        <v>59</v>
      </c>
      <c r="H103" s="16">
        <f>'Приложение 6'!I103</f>
        <v>117.9</v>
      </c>
    </row>
    <row r="104" spans="1:8">
      <c r="A104" s="19" t="s">
        <v>145</v>
      </c>
      <c r="B104" s="57"/>
      <c r="C104" s="57"/>
      <c r="D104" s="57"/>
      <c r="E104" s="18"/>
      <c r="F104" s="24">
        <f>F13+F28+F36+F49+F64+F79+F90</f>
        <v>5642.5</v>
      </c>
      <c r="G104" s="24">
        <f>G13+G28+G36+G49+G64+G79+G90+G103</f>
        <v>2460.8000000000002</v>
      </c>
      <c r="H104" s="24">
        <f>H13+H28+H36+H49+H64+H79+H90+H103</f>
        <v>2465.0700000000002</v>
      </c>
    </row>
    <row r="105" spans="1:8">
      <c r="B105" s="91"/>
      <c r="C105" s="91"/>
      <c r="D105" s="91"/>
    </row>
    <row r="106" spans="1:8">
      <c r="B106" s="91"/>
      <c r="C106" s="91"/>
      <c r="D106" s="91"/>
    </row>
    <row r="107" spans="1:8">
      <c r="B107" s="91"/>
      <c r="C107" s="91"/>
      <c r="D107" s="91"/>
    </row>
    <row r="108" spans="1:8">
      <c r="B108" s="91"/>
      <c r="C108" s="91"/>
      <c r="D108" s="91"/>
    </row>
    <row r="109" spans="1:8">
      <c r="B109" s="91"/>
      <c r="C109" s="91"/>
      <c r="D109" s="91"/>
    </row>
    <row r="110" spans="1:8">
      <c r="B110" s="91"/>
      <c r="C110" s="91"/>
      <c r="D110" s="91"/>
    </row>
    <row r="111" spans="1:8">
      <c r="B111" s="91"/>
      <c r="C111" s="91"/>
      <c r="D111" s="91"/>
    </row>
    <row r="112" spans="1:8">
      <c r="B112" s="91"/>
      <c r="C112" s="91"/>
      <c r="D112" s="91"/>
    </row>
    <row r="113" spans="2:4">
      <c r="B113" s="91"/>
      <c r="C113" s="91"/>
      <c r="D113" s="91"/>
    </row>
    <row r="114" spans="2:4">
      <c r="B114" s="91"/>
      <c r="C114" s="91"/>
      <c r="D114" s="91"/>
    </row>
  </sheetData>
  <mergeCells count="13">
    <mergeCell ref="A8:H8"/>
    <mergeCell ref="A9:A10"/>
    <mergeCell ref="B9:B10"/>
    <mergeCell ref="C9:C10"/>
    <mergeCell ref="D9:D10"/>
    <mergeCell ref="E9:E10"/>
    <mergeCell ref="F9:H9"/>
    <mergeCell ref="A6:H7"/>
    <mergeCell ref="A1:H1"/>
    <mergeCell ref="A2:H2"/>
    <mergeCell ref="A3:H3"/>
    <mergeCell ref="A4:H4"/>
    <mergeCell ref="A5:H5"/>
  </mergeCells>
  <pageMargins left="0.59055118110236227" right="0" top="0" bottom="0" header="0.31496062992125984" footer="0.19685039370078741"/>
  <pageSetup paperSize="9" scale="9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6"/>
  <sheetViews>
    <sheetView topLeftCell="A49" zoomScale="98" zoomScaleNormal="98" workbookViewId="0">
      <selection activeCell="A69" sqref="A69"/>
    </sheetView>
  </sheetViews>
  <sheetFormatPr defaultRowHeight="15"/>
  <cols>
    <col min="1" max="1" width="32.140625" style="86" customWidth="1"/>
    <col min="2" max="2" width="11.28515625" style="86" customWidth="1"/>
    <col min="3" max="3" width="6.5703125" style="86" customWidth="1"/>
    <col min="4" max="4" width="6" style="86" customWidth="1"/>
    <col min="5" max="5" width="5.85546875" style="86" customWidth="1"/>
    <col min="6" max="6" width="13.85546875" style="86" customWidth="1"/>
    <col min="7" max="16384" width="9.140625" style="86"/>
  </cols>
  <sheetData>
    <row r="1" spans="1:8">
      <c r="A1" s="190" t="s">
        <v>308</v>
      </c>
      <c r="B1" s="190"/>
      <c r="C1" s="190"/>
      <c r="D1" s="190"/>
      <c r="E1" s="190"/>
      <c r="F1" s="190"/>
      <c r="G1" s="190"/>
      <c r="H1" s="190"/>
    </row>
    <row r="2" spans="1:8">
      <c r="A2" s="190" t="s">
        <v>81</v>
      </c>
      <c r="B2" s="190"/>
      <c r="C2" s="190"/>
      <c r="D2" s="190"/>
      <c r="E2" s="190"/>
      <c r="F2" s="190"/>
      <c r="G2" s="190"/>
      <c r="H2" s="190"/>
    </row>
    <row r="3" spans="1:8">
      <c r="A3" s="190" t="s">
        <v>378</v>
      </c>
      <c r="B3" s="190"/>
      <c r="C3" s="190"/>
      <c r="D3" s="190"/>
      <c r="E3" s="190"/>
      <c r="F3" s="190"/>
      <c r="G3" s="190"/>
      <c r="H3" s="190"/>
    </row>
    <row r="4" spans="1:8" ht="16.5" customHeight="1">
      <c r="A4" s="190" t="s">
        <v>381</v>
      </c>
      <c r="B4" s="190"/>
      <c r="C4" s="190"/>
      <c r="D4" s="190"/>
      <c r="E4" s="190"/>
      <c r="F4" s="190"/>
      <c r="G4" s="190"/>
      <c r="H4" s="190"/>
    </row>
    <row r="5" spans="1:8" ht="11.25" customHeight="1">
      <c r="A5" s="160"/>
      <c r="B5" s="160"/>
      <c r="C5" s="160"/>
      <c r="D5" s="160"/>
      <c r="E5" s="160"/>
      <c r="F5" s="160"/>
      <c r="G5" s="160"/>
      <c r="H5" s="160"/>
    </row>
    <row r="6" spans="1:8" ht="14.45" customHeight="1">
      <c r="A6" s="187" t="s">
        <v>382</v>
      </c>
      <c r="B6" s="187"/>
      <c r="C6" s="187"/>
      <c r="D6" s="187"/>
      <c r="E6" s="187"/>
      <c r="F6" s="187"/>
      <c r="G6" s="187"/>
      <c r="H6" s="187"/>
    </row>
    <row r="7" spans="1:8">
      <c r="A7" s="187"/>
      <c r="B7" s="187"/>
      <c r="C7" s="187"/>
      <c r="D7" s="187"/>
      <c r="E7" s="187"/>
      <c r="F7" s="187"/>
      <c r="G7" s="187"/>
      <c r="H7" s="187"/>
    </row>
    <row r="8" spans="1:8" ht="18.600000000000001" customHeight="1">
      <c r="A8" s="187"/>
      <c r="B8" s="187"/>
      <c r="C8" s="187"/>
      <c r="D8" s="187"/>
      <c r="E8" s="187"/>
      <c r="F8" s="187"/>
      <c r="G8" s="187"/>
      <c r="H8" s="187"/>
    </row>
    <row r="9" spans="1:8">
      <c r="A9" s="134"/>
      <c r="G9" s="189" t="s">
        <v>162</v>
      </c>
      <c r="H9" s="189"/>
    </row>
    <row r="10" spans="1:8">
      <c r="A10" s="132" t="s">
        <v>83</v>
      </c>
      <c r="B10" s="135" t="s">
        <v>87</v>
      </c>
      <c r="C10" s="135" t="s">
        <v>153</v>
      </c>
      <c r="D10" s="135" t="s">
        <v>154</v>
      </c>
      <c r="E10" s="135" t="s">
        <v>88</v>
      </c>
      <c r="F10" s="135">
        <v>2021</v>
      </c>
      <c r="G10" s="135">
        <v>2022</v>
      </c>
      <c r="H10" s="135">
        <v>2023</v>
      </c>
    </row>
    <row r="11" spans="1:8">
      <c r="A11" s="132">
        <v>1</v>
      </c>
      <c r="B11" s="135">
        <v>2</v>
      </c>
      <c r="C11" s="135">
        <v>3</v>
      </c>
      <c r="D11" s="135">
        <v>4</v>
      </c>
      <c r="E11" s="135">
        <v>5</v>
      </c>
      <c r="F11" s="135">
        <v>6</v>
      </c>
      <c r="G11" s="135">
        <v>7</v>
      </c>
      <c r="H11" s="135">
        <v>8</v>
      </c>
    </row>
    <row r="12" spans="1:8" ht="90.75" customHeight="1">
      <c r="A12" s="107" t="s">
        <v>254</v>
      </c>
      <c r="B12" s="136">
        <v>3100000000</v>
      </c>
      <c r="C12" s="136"/>
      <c r="D12" s="136"/>
      <c r="E12" s="136"/>
      <c r="F12" s="137">
        <f>F13+F25+F30+F33</f>
        <v>3242</v>
      </c>
      <c r="G12" s="137">
        <f>G13+G25+G30+G33</f>
        <v>1855.8999999999996</v>
      </c>
      <c r="H12" s="137">
        <f>H13+H25+H30+H33</f>
        <v>1779.5</v>
      </c>
    </row>
    <row r="13" spans="1:8" ht="78" customHeight="1">
      <c r="A13" s="68" t="s">
        <v>255</v>
      </c>
      <c r="B13" s="114">
        <v>3110000000</v>
      </c>
      <c r="C13" s="114"/>
      <c r="D13" s="114"/>
      <c r="E13" s="114"/>
      <c r="F13" s="137">
        <f>F14</f>
        <v>1906.7</v>
      </c>
      <c r="G13" s="137">
        <f>G14</f>
        <v>1452.1999999999998</v>
      </c>
      <c r="H13" s="137">
        <f>H14</f>
        <v>1400.8</v>
      </c>
    </row>
    <row r="14" spans="1:8" ht="34.5" customHeight="1">
      <c r="A14" s="68" t="s">
        <v>140</v>
      </c>
      <c r="B14" s="114">
        <v>3110100000</v>
      </c>
      <c r="C14" s="114"/>
      <c r="D14" s="114"/>
      <c r="E14" s="114"/>
      <c r="F14" s="137">
        <f>F15+F16+F17+F18+F19+F20+F21+F22+F23+F24</f>
        <v>1906.7</v>
      </c>
      <c r="G14" s="137">
        <f>G15+G16+G17+G18+G19+G20+G21+G22+G23</f>
        <v>1452.1999999999998</v>
      </c>
      <c r="H14" s="137">
        <f>H15+H16+H17+H18+H19+H20+H21+H22+H23</f>
        <v>1400.8</v>
      </c>
    </row>
    <row r="15" spans="1:8" ht="41.25" customHeight="1">
      <c r="A15" s="68" t="s">
        <v>96</v>
      </c>
      <c r="B15" s="114">
        <v>3110110010</v>
      </c>
      <c r="C15" s="113" t="s">
        <v>146</v>
      </c>
      <c r="D15" s="113" t="s">
        <v>147</v>
      </c>
      <c r="E15" s="114">
        <v>120</v>
      </c>
      <c r="F15" s="137">
        <f>'Приложение 6'!G14</f>
        <v>511</v>
      </c>
      <c r="G15" s="137">
        <f>'Приложение 6'!H14</f>
        <v>516</v>
      </c>
      <c r="H15" s="137">
        <f>'Приложение 6'!I14</f>
        <v>516</v>
      </c>
    </row>
    <row r="16" spans="1:8" ht="39" customHeight="1">
      <c r="A16" s="68" t="s">
        <v>96</v>
      </c>
      <c r="B16" s="114">
        <v>3110110020</v>
      </c>
      <c r="C16" s="113" t="s">
        <v>146</v>
      </c>
      <c r="D16" s="113" t="s">
        <v>148</v>
      </c>
      <c r="E16" s="114">
        <v>120</v>
      </c>
      <c r="F16" s="25">
        <f>'Приложение 6'!G25</f>
        <v>318</v>
      </c>
      <c r="G16" s="25">
        <f>'Приложение 6'!H25</f>
        <v>318</v>
      </c>
      <c r="H16" s="25">
        <f>'Приложение 6'!I25</f>
        <v>318</v>
      </c>
    </row>
    <row r="17" spans="1:8" ht="39.6" customHeight="1">
      <c r="A17" s="68" t="s">
        <v>99</v>
      </c>
      <c r="B17" s="114">
        <v>3110110020</v>
      </c>
      <c r="C17" s="113" t="s">
        <v>146</v>
      </c>
      <c r="D17" s="113" t="s">
        <v>148</v>
      </c>
      <c r="E17" s="114">
        <v>240</v>
      </c>
      <c r="F17" s="25">
        <f>'Приложение 6'!G26</f>
        <v>638.4</v>
      </c>
      <c r="G17" s="25">
        <f>'Приложение 6'!H26</f>
        <v>195.3</v>
      </c>
      <c r="H17" s="25">
        <f>'Приложение 6'!I26</f>
        <v>139.80000000000001</v>
      </c>
    </row>
    <row r="18" spans="1:8" ht="14.45" customHeight="1">
      <c r="A18" s="68" t="s">
        <v>100</v>
      </c>
      <c r="B18" s="114">
        <v>3110110020</v>
      </c>
      <c r="C18" s="113" t="s">
        <v>146</v>
      </c>
      <c r="D18" s="113" t="s">
        <v>148</v>
      </c>
      <c r="E18" s="114">
        <v>850</v>
      </c>
      <c r="F18" s="25">
        <f>'Приложение 6'!G27</f>
        <v>2.6</v>
      </c>
      <c r="G18" s="25">
        <f>'Приложение 6'!H27</f>
        <v>2.6</v>
      </c>
      <c r="H18" s="25">
        <f>'Приложение 6'!I27</f>
        <v>2.6</v>
      </c>
    </row>
    <row r="19" spans="1:8" ht="39" customHeight="1">
      <c r="A19" s="68" t="s">
        <v>96</v>
      </c>
      <c r="B19" s="114">
        <v>3110151180</v>
      </c>
      <c r="C19" s="113" t="s">
        <v>147</v>
      </c>
      <c r="D19" s="113" t="s">
        <v>149</v>
      </c>
      <c r="E19" s="114">
        <v>120</v>
      </c>
      <c r="F19" s="25">
        <f>'Приложение 6'!G34</f>
        <v>99.2</v>
      </c>
      <c r="G19" s="25">
        <f>'Приложение 6'!H34</f>
        <v>99.2</v>
      </c>
      <c r="H19" s="25">
        <f>'Приложение 6'!I34</f>
        <v>99.2</v>
      </c>
    </row>
    <row r="20" spans="1:8" ht="40.9" customHeight="1">
      <c r="A20" s="68" t="s">
        <v>99</v>
      </c>
      <c r="B20" s="114">
        <v>3110151180</v>
      </c>
      <c r="C20" s="113" t="s">
        <v>147</v>
      </c>
      <c r="D20" s="113" t="s">
        <v>149</v>
      </c>
      <c r="E20" s="114">
        <v>240</v>
      </c>
      <c r="F20" s="25">
        <f>'Приложение 6'!G35</f>
        <v>2.8</v>
      </c>
      <c r="G20" s="25">
        <f>'Приложение 6'!H35</f>
        <v>3.8</v>
      </c>
      <c r="H20" s="25">
        <f>'Приложение 6'!I35</f>
        <v>7.9</v>
      </c>
    </row>
    <row r="21" spans="1:8" ht="16.149999999999999" customHeight="1">
      <c r="A21" s="68" t="s">
        <v>58</v>
      </c>
      <c r="B21" s="114">
        <v>3110161010</v>
      </c>
      <c r="C21" s="113">
        <v>14</v>
      </c>
      <c r="D21" s="113" t="s">
        <v>149</v>
      </c>
      <c r="E21" s="114" t="s">
        <v>161</v>
      </c>
      <c r="F21" s="25">
        <f>'Приложение 6'!G96</f>
        <v>9.1</v>
      </c>
      <c r="G21" s="25">
        <f>'Приложение 6'!H96</f>
        <v>9.1</v>
      </c>
      <c r="H21" s="25">
        <f>'Приложение 6'!I96</f>
        <v>9.1</v>
      </c>
    </row>
    <row r="22" spans="1:8" ht="15.6" customHeight="1">
      <c r="A22" s="68" t="s">
        <v>58</v>
      </c>
      <c r="B22" s="114">
        <v>3110161040</v>
      </c>
      <c r="C22" s="113">
        <v>14</v>
      </c>
      <c r="D22" s="113" t="s">
        <v>149</v>
      </c>
      <c r="E22" s="114">
        <v>540</v>
      </c>
      <c r="F22" s="25">
        <f>'Приложение 6'!G97</f>
        <v>308</v>
      </c>
      <c r="G22" s="25">
        <f>'Приложение 6'!H97</f>
        <v>308</v>
      </c>
      <c r="H22" s="25">
        <f>'Приложение 6'!I97</f>
        <v>308</v>
      </c>
    </row>
    <row r="23" spans="1:8" ht="17.45" customHeight="1">
      <c r="A23" s="68" t="s">
        <v>58</v>
      </c>
      <c r="B23" s="138" t="s">
        <v>253</v>
      </c>
      <c r="C23" s="113">
        <v>14</v>
      </c>
      <c r="D23" s="113" t="s">
        <v>149</v>
      </c>
      <c r="E23" s="114">
        <v>540</v>
      </c>
      <c r="F23" s="25">
        <f>'Приложение 6'!G100</f>
        <v>0.2</v>
      </c>
      <c r="G23" s="25">
        <f>'Приложение 6'!H100</f>
        <v>0.2</v>
      </c>
      <c r="H23" s="25">
        <f>'Приложение 6'!I100</f>
        <v>0.2</v>
      </c>
    </row>
    <row r="24" spans="1:8" ht="23.25" customHeight="1">
      <c r="A24" s="68" t="s">
        <v>58</v>
      </c>
      <c r="B24" s="57" t="s">
        <v>426</v>
      </c>
      <c r="C24" s="116" t="s">
        <v>301</v>
      </c>
      <c r="D24" s="116" t="s">
        <v>149</v>
      </c>
      <c r="E24" s="114">
        <v>540</v>
      </c>
      <c r="F24" s="18">
        <v>17.399999999999999</v>
      </c>
      <c r="G24" s="23">
        <v>0</v>
      </c>
      <c r="H24" s="25">
        <v>0</v>
      </c>
    </row>
    <row r="25" spans="1:8" ht="85.5" customHeight="1">
      <c r="A25" s="68" t="s">
        <v>305</v>
      </c>
      <c r="B25" s="114">
        <v>3130000000</v>
      </c>
      <c r="C25" s="114"/>
      <c r="D25" s="114"/>
      <c r="E25" s="114"/>
      <c r="F25" s="25">
        <f>F26+F28</f>
        <v>325.60000000000002</v>
      </c>
      <c r="G25" s="25">
        <f>G26+G28</f>
        <v>55.599999999999994</v>
      </c>
      <c r="H25" s="25">
        <f>H26+H28</f>
        <v>55.599999999999994</v>
      </c>
    </row>
    <row r="26" spans="1:8" ht="63.75">
      <c r="A26" s="68" t="s">
        <v>155</v>
      </c>
      <c r="B26" s="114">
        <v>3130100000</v>
      </c>
      <c r="C26" s="114"/>
      <c r="D26" s="114"/>
      <c r="E26" s="114"/>
      <c r="F26" s="25">
        <f>F27</f>
        <v>323.3</v>
      </c>
      <c r="G26" s="25">
        <f>G27</f>
        <v>53.3</v>
      </c>
      <c r="H26" s="25">
        <f>H27</f>
        <v>53.3</v>
      </c>
    </row>
    <row r="27" spans="1:8" ht="39" customHeight="1">
      <c r="A27" s="68" t="s">
        <v>99</v>
      </c>
      <c r="B27" s="114">
        <v>3130160080</v>
      </c>
      <c r="C27" s="113" t="s">
        <v>149</v>
      </c>
      <c r="D27" s="113">
        <v>10</v>
      </c>
      <c r="E27" s="114">
        <v>240</v>
      </c>
      <c r="F27" s="25">
        <f>'Приложение 6'!G37</f>
        <v>323.3</v>
      </c>
      <c r="G27" s="25">
        <f>'Приложение 6'!H37</f>
        <v>53.3</v>
      </c>
      <c r="H27" s="25">
        <f>'Приложение 6'!I37</f>
        <v>53.3</v>
      </c>
    </row>
    <row r="28" spans="1:8" ht="54.75" customHeight="1">
      <c r="A28" s="68" t="s">
        <v>156</v>
      </c>
      <c r="B28" s="114">
        <v>3130200000</v>
      </c>
      <c r="C28" s="114"/>
      <c r="D28" s="114"/>
      <c r="E28" s="114"/>
      <c r="F28" s="25">
        <f>F29</f>
        <v>2.2999999999999998</v>
      </c>
      <c r="G28" s="25">
        <f>G29</f>
        <v>2.2999999999999998</v>
      </c>
      <c r="H28" s="25">
        <f>H29</f>
        <v>2.2999999999999998</v>
      </c>
    </row>
    <row r="29" spans="1:8" ht="41.45" customHeight="1">
      <c r="A29" s="68" t="s">
        <v>99</v>
      </c>
      <c r="B29" s="114">
        <v>3130260090</v>
      </c>
      <c r="C29" s="113" t="s">
        <v>149</v>
      </c>
      <c r="D29" s="113">
        <v>14</v>
      </c>
      <c r="E29" s="114">
        <v>240</v>
      </c>
      <c r="F29" s="25">
        <f>'Приложение 6'!G43</f>
        <v>2.2999999999999998</v>
      </c>
      <c r="G29" s="25">
        <f>'Приложение 6'!H43</f>
        <v>2.2999999999999998</v>
      </c>
      <c r="H29" s="25">
        <f>'Приложение 6'!I43</f>
        <v>2.2999999999999998</v>
      </c>
    </row>
    <row r="30" spans="1:8" ht="84" customHeight="1">
      <c r="A30" s="68" t="s">
        <v>256</v>
      </c>
      <c r="B30" s="114">
        <v>314000000</v>
      </c>
      <c r="C30" s="139"/>
      <c r="D30" s="139"/>
      <c r="E30" s="139"/>
      <c r="F30" s="25">
        <f t="shared" ref="F30:H31" si="0">F31</f>
        <v>7.5</v>
      </c>
      <c r="G30" s="25">
        <f t="shared" si="0"/>
        <v>0.6</v>
      </c>
      <c r="H30" s="25">
        <f t="shared" si="0"/>
        <v>0.5</v>
      </c>
    </row>
    <row r="31" spans="1:8" ht="93" customHeight="1">
      <c r="A31" s="68" t="s">
        <v>157</v>
      </c>
      <c r="B31" s="114">
        <v>3140300000</v>
      </c>
      <c r="C31" s="114"/>
      <c r="D31" s="114"/>
      <c r="E31" s="114"/>
      <c r="F31" s="25">
        <f>'Приложение 6'!G61</f>
        <v>7.5</v>
      </c>
      <c r="G31" s="25">
        <f t="shared" si="0"/>
        <v>0.6</v>
      </c>
      <c r="H31" s="25">
        <f t="shared" si="0"/>
        <v>0.5</v>
      </c>
    </row>
    <row r="32" spans="1:8" ht="42" customHeight="1">
      <c r="A32" s="68" t="s">
        <v>99</v>
      </c>
      <c r="B32" s="114">
        <v>3140360280</v>
      </c>
      <c r="C32" s="113" t="s">
        <v>148</v>
      </c>
      <c r="D32" s="113">
        <v>12</v>
      </c>
      <c r="E32" s="114">
        <v>240</v>
      </c>
      <c r="F32" s="25">
        <f>'Приложение 6'!G63</f>
        <v>7.5</v>
      </c>
      <c r="G32" s="25">
        <f>'Приложение 6'!H58</f>
        <v>0.6</v>
      </c>
      <c r="H32" s="25">
        <f>'Приложение 6'!I58</f>
        <v>0.5</v>
      </c>
    </row>
    <row r="33" spans="1:8" ht="63.75">
      <c r="A33" s="68" t="s">
        <v>257</v>
      </c>
      <c r="B33" s="114">
        <v>3150000000</v>
      </c>
      <c r="C33" s="114"/>
      <c r="D33" s="114"/>
      <c r="E33" s="114"/>
      <c r="F33" s="25">
        <f>F34</f>
        <v>1002.2</v>
      </c>
      <c r="G33" s="25">
        <f>G34</f>
        <v>347.5</v>
      </c>
      <c r="H33" s="25">
        <f>H34</f>
        <v>322.60000000000002</v>
      </c>
    </row>
    <row r="34" spans="1:8" ht="61.5" customHeight="1">
      <c r="A34" s="68" t="s">
        <v>158</v>
      </c>
      <c r="B34" s="114">
        <v>3150100000</v>
      </c>
      <c r="C34" s="114"/>
      <c r="D34" s="114"/>
      <c r="E34" s="114"/>
      <c r="F34" s="25">
        <f>'Приложение 6'!G79</f>
        <v>1002.2</v>
      </c>
      <c r="G34" s="25">
        <f>'Приложение 6'!H79</f>
        <v>347.5</v>
      </c>
      <c r="H34" s="25">
        <f>'Приложение 6'!I79</f>
        <v>322.60000000000002</v>
      </c>
    </row>
    <row r="35" spans="1:8" ht="38.25">
      <c r="A35" s="68" t="s">
        <v>99</v>
      </c>
      <c r="B35" s="114">
        <v>3150160220</v>
      </c>
      <c r="C35" s="113" t="s">
        <v>152</v>
      </c>
      <c r="D35" s="113" t="s">
        <v>146</v>
      </c>
      <c r="E35" s="114">
        <v>240</v>
      </c>
      <c r="F35" s="25">
        <f>'Приложение 6'!G84</f>
        <v>680.6</v>
      </c>
      <c r="G35" s="25">
        <f>'Приложение 6'!H84</f>
        <v>25.9</v>
      </c>
      <c r="H35" s="25">
        <f>'Приложение 6'!I84</f>
        <v>1</v>
      </c>
    </row>
    <row r="36" spans="1:8" ht="21" customHeight="1">
      <c r="A36" s="68" t="s">
        <v>58</v>
      </c>
      <c r="B36" s="114">
        <v>3150161020</v>
      </c>
      <c r="C36" s="113" t="s">
        <v>152</v>
      </c>
      <c r="D36" s="113" t="s">
        <v>146</v>
      </c>
      <c r="E36" s="114">
        <v>540</v>
      </c>
      <c r="F36" s="25">
        <f>'Приложение 6'!G86</f>
        <v>214.4</v>
      </c>
      <c r="G36" s="25">
        <f>'Приложение 6'!H86</f>
        <v>214.4</v>
      </c>
      <c r="H36" s="25">
        <f>'Приложение 6'!I86</f>
        <v>214.4</v>
      </c>
    </row>
    <row r="37" spans="1:8" ht="21.75" customHeight="1">
      <c r="A37" s="68" t="s">
        <v>58</v>
      </c>
      <c r="B37" s="114">
        <v>3150161030</v>
      </c>
      <c r="C37" s="113" t="s">
        <v>152</v>
      </c>
      <c r="D37" s="113" t="s">
        <v>146</v>
      </c>
      <c r="E37" s="114">
        <v>540</v>
      </c>
      <c r="F37" s="25">
        <f>'Приложение 6'!G88</f>
        <v>107.2</v>
      </c>
      <c r="G37" s="25">
        <f>'Приложение 6'!H88</f>
        <v>107.2</v>
      </c>
      <c r="H37" s="25">
        <f>'Приложение 6'!I88</f>
        <v>107.2</v>
      </c>
    </row>
    <row r="38" spans="1:8" ht="78.75" customHeight="1">
      <c r="A38" s="107" t="s">
        <v>259</v>
      </c>
      <c r="B38" s="136">
        <v>3200000000</v>
      </c>
      <c r="C38" s="136"/>
      <c r="D38" s="136"/>
      <c r="E38" s="136"/>
      <c r="F38" s="137">
        <f t="shared" ref="F38:H39" si="1">F39</f>
        <v>976.1</v>
      </c>
      <c r="G38" s="137">
        <f t="shared" si="1"/>
        <v>543.4</v>
      </c>
      <c r="H38" s="137">
        <f t="shared" si="1"/>
        <v>565.16999999999996</v>
      </c>
    </row>
    <row r="39" spans="1:8" ht="75" customHeight="1">
      <c r="A39" s="68" t="s">
        <v>260</v>
      </c>
      <c r="B39" s="114">
        <v>3210000000</v>
      </c>
      <c r="C39" s="114"/>
      <c r="D39" s="114"/>
      <c r="E39" s="114"/>
      <c r="F39" s="25">
        <f t="shared" si="1"/>
        <v>976.1</v>
      </c>
      <c r="G39" s="25">
        <f t="shared" si="1"/>
        <v>543.4</v>
      </c>
      <c r="H39" s="25">
        <f t="shared" si="1"/>
        <v>565.16999999999996</v>
      </c>
    </row>
    <row r="40" spans="1:8" ht="79.5" customHeight="1">
      <c r="A40" s="68" t="s">
        <v>159</v>
      </c>
      <c r="B40" s="114">
        <v>3210100000</v>
      </c>
      <c r="C40" s="114"/>
      <c r="D40" s="114"/>
      <c r="E40" s="114"/>
      <c r="F40" s="25">
        <f>F42+F41</f>
        <v>976.1</v>
      </c>
      <c r="G40" s="25">
        <f>G42</f>
        <v>543.4</v>
      </c>
      <c r="H40" s="25">
        <f>H42</f>
        <v>565.16999999999996</v>
      </c>
    </row>
    <row r="41" spans="1:8" ht="48" customHeight="1">
      <c r="A41" s="68" t="s">
        <v>99</v>
      </c>
      <c r="B41" s="114" t="s">
        <v>446</v>
      </c>
      <c r="C41" s="113" t="s">
        <v>148</v>
      </c>
      <c r="D41" s="113" t="s">
        <v>150</v>
      </c>
      <c r="E41" s="114">
        <v>240</v>
      </c>
      <c r="F41" s="25">
        <v>450</v>
      </c>
      <c r="G41" s="25">
        <v>0</v>
      </c>
      <c r="H41" s="25">
        <v>0</v>
      </c>
    </row>
    <row r="42" spans="1:8" ht="48.75" customHeight="1">
      <c r="A42" s="68" t="s">
        <v>99</v>
      </c>
      <c r="B42" s="114">
        <v>3210160110</v>
      </c>
      <c r="C42" s="113" t="s">
        <v>148</v>
      </c>
      <c r="D42" s="113" t="s">
        <v>150</v>
      </c>
      <c r="E42" s="114">
        <v>240</v>
      </c>
      <c r="F42" s="25">
        <v>526.1</v>
      </c>
      <c r="G42" s="25">
        <f>'Приложение 6'!H50</f>
        <v>543.4</v>
      </c>
      <c r="H42" s="25">
        <f>'Приложение 6'!I50</f>
        <v>565.16999999999996</v>
      </c>
    </row>
    <row r="43" spans="1:8" ht="54" customHeight="1">
      <c r="A43" s="107" t="s">
        <v>258</v>
      </c>
      <c r="B43" s="136">
        <v>3300000000</v>
      </c>
      <c r="C43" s="136"/>
      <c r="D43" s="136"/>
      <c r="E43" s="136"/>
      <c r="F43" s="137">
        <f>F47+F53+F51</f>
        <v>1424.4</v>
      </c>
      <c r="G43" s="137">
        <f>G47</f>
        <v>2.5</v>
      </c>
      <c r="H43" s="137">
        <f>H47</f>
        <v>2.5</v>
      </c>
    </row>
    <row r="44" spans="1:8" ht="43.5" customHeight="1">
      <c r="A44" s="68" t="s">
        <v>310</v>
      </c>
      <c r="B44" s="114" t="s">
        <v>309</v>
      </c>
      <c r="C44" s="136"/>
      <c r="D44" s="136"/>
      <c r="E44" s="136"/>
      <c r="F44" s="137">
        <f>F47</f>
        <v>135.9</v>
      </c>
      <c r="G44" s="137">
        <f>G47</f>
        <v>2.5</v>
      </c>
      <c r="H44" s="137">
        <f>H47</f>
        <v>2.5</v>
      </c>
    </row>
    <row r="45" spans="1:8" ht="41.25" customHeight="1">
      <c r="A45" s="68" t="s">
        <v>311</v>
      </c>
      <c r="B45" s="114" t="s">
        <v>312</v>
      </c>
      <c r="C45" s="136"/>
      <c r="D45" s="136"/>
      <c r="E45" s="136"/>
      <c r="F45" s="137">
        <f>F47</f>
        <v>135.9</v>
      </c>
      <c r="G45" s="137">
        <f>G47</f>
        <v>2.5</v>
      </c>
      <c r="H45" s="137">
        <f>H47</f>
        <v>2.5</v>
      </c>
    </row>
    <row r="46" spans="1:8" ht="32.25" customHeight="1">
      <c r="A46" s="68" t="s">
        <v>438</v>
      </c>
      <c r="B46" s="114">
        <v>3320160160</v>
      </c>
      <c r="C46" s="136"/>
      <c r="D46" s="136"/>
      <c r="E46" s="136"/>
      <c r="F46" s="25">
        <f>'Приложение 6'!G69</f>
        <v>135.9</v>
      </c>
      <c r="G46" s="25">
        <f>'Приложение 6'!H69</f>
        <v>2.5</v>
      </c>
      <c r="H46" s="25">
        <f>'Приложение 6'!I69</f>
        <v>2.5</v>
      </c>
    </row>
    <row r="47" spans="1:8" ht="41.25" customHeight="1">
      <c r="A47" s="68" t="s">
        <v>99</v>
      </c>
      <c r="B47" s="114">
        <v>3320160160</v>
      </c>
      <c r="C47" s="113" t="s">
        <v>151</v>
      </c>
      <c r="D47" s="113" t="s">
        <v>147</v>
      </c>
      <c r="E47" s="114">
        <v>240</v>
      </c>
      <c r="F47" s="25">
        <f>'Приложение 6'!G70</f>
        <v>135.9</v>
      </c>
      <c r="G47" s="25">
        <f>'Приложение 6'!H70</f>
        <v>2.5</v>
      </c>
      <c r="H47" s="25">
        <f>'Приложение 6'!I70</f>
        <v>2.5</v>
      </c>
    </row>
    <row r="48" spans="1:8" ht="82.5" customHeight="1">
      <c r="A48" s="144" t="s">
        <v>415</v>
      </c>
      <c r="B48" s="57" t="s">
        <v>414</v>
      </c>
      <c r="C48" s="113"/>
      <c r="D48" s="113"/>
      <c r="E48" s="114"/>
      <c r="F48" s="25">
        <v>1128.5</v>
      </c>
      <c r="G48" s="25">
        <v>0</v>
      </c>
      <c r="H48" s="25">
        <v>0</v>
      </c>
    </row>
    <row r="49" spans="1:8" ht="78.75" customHeight="1">
      <c r="A49" s="147" t="s">
        <v>439</v>
      </c>
      <c r="B49" s="57" t="s">
        <v>440</v>
      </c>
      <c r="C49" s="113"/>
      <c r="D49" s="113"/>
      <c r="E49" s="114"/>
      <c r="F49" s="25">
        <v>1</v>
      </c>
      <c r="G49" s="25">
        <v>0</v>
      </c>
      <c r="H49" s="25">
        <v>0</v>
      </c>
    </row>
    <row r="50" spans="1:8" ht="33" customHeight="1">
      <c r="A50" s="144" t="s">
        <v>436</v>
      </c>
      <c r="B50" s="57" t="s">
        <v>437</v>
      </c>
      <c r="C50" s="113"/>
      <c r="D50" s="113"/>
      <c r="E50" s="114"/>
      <c r="F50" s="25" t="s">
        <v>447</v>
      </c>
      <c r="G50" s="25">
        <v>0</v>
      </c>
      <c r="H50" s="25">
        <v>0</v>
      </c>
    </row>
    <row r="51" spans="1:8" ht="43.5" customHeight="1">
      <c r="A51" s="68" t="s">
        <v>99</v>
      </c>
      <c r="B51" s="57" t="s">
        <v>437</v>
      </c>
      <c r="C51" s="113" t="s">
        <v>151</v>
      </c>
      <c r="D51" s="113" t="s">
        <v>149</v>
      </c>
      <c r="E51" s="114" t="s">
        <v>411</v>
      </c>
      <c r="F51" s="25">
        <f>'Приложение 7'!F71</f>
        <v>161</v>
      </c>
      <c r="G51" s="25">
        <v>0</v>
      </c>
      <c r="H51" s="25">
        <v>0</v>
      </c>
    </row>
    <row r="52" spans="1:8" ht="103.5" customHeight="1">
      <c r="A52" s="128" t="s">
        <v>409</v>
      </c>
      <c r="B52" s="115" t="s">
        <v>413</v>
      </c>
      <c r="C52" s="113"/>
      <c r="D52" s="113"/>
      <c r="E52" s="114"/>
      <c r="F52" s="25">
        <f>F53</f>
        <v>1127.5</v>
      </c>
      <c r="G52" s="25">
        <v>0</v>
      </c>
      <c r="H52" s="25">
        <v>0</v>
      </c>
    </row>
    <row r="53" spans="1:8" ht="51.75" customHeight="1">
      <c r="A53" s="68" t="s">
        <v>99</v>
      </c>
      <c r="B53" s="115" t="s">
        <v>430</v>
      </c>
      <c r="C53" s="113" t="s">
        <v>151</v>
      </c>
      <c r="D53" s="113" t="s">
        <v>149</v>
      </c>
      <c r="E53" s="114" t="s">
        <v>411</v>
      </c>
      <c r="F53" s="25">
        <f>'Приложение 6'!G78</f>
        <v>1127.5</v>
      </c>
      <c r="G53" s="25">
        <v>0</v>
      </c>
      <c r="H53" s="25">
        <v>0</v>
      </c>
    </row>
    <row r="54" spans="1:8" ht="22.5" customHeight="1">
      <c r="A54" s="68" t="s">
        <v>78</v>
      </c>
      <c r="B54" s="140"/>
      <c r="C54" s="139"/>
      <c r="D54" s="139"/>
      <c r="E54" s="139"/>
      <c r="F54" s="25">
        <v>0</v>
      </c>
      <c r="G54" s="25">
        <f>'Приложение 6'!H103</f>
        <v>59</v>
      </c>
      <c r="H54" s="25">
        <f>'Приложение 6'!I103</f>
        <v>117.9</v>
      </c>
    </row>
    <row r="55" spans="1:8" ht="30.75" customHeight="1">
      <c r="A55" s="145" t="s">
        <v>160</v>
      </c>
      <c r="B55" s="141"/>
      <c r="C55" s="142"/>
      <c r="D55" s="142"/>
      <c r="E55" s="142"/>
      <c r="F55" s="143">
        <f>F12+F38+F43</f>
        <v>5642.5</v>
      </c>
      <c r="G55" s="143">
        <f>G12+G38+G43+G54</f>
        <v>2460.7999999999997</v>
      </c>
      <c r="H55" s="143">
        <f>H12+H38+H43+H54</f>
        <v>2465.0700000000002</v>
      </c>
    </row>
    <row r="56" spans="1:8" ht="48" customHeight="1">
      <c r="C56" s="91"/>
      <c r="D56" s="91"/>
      <c r="E56" s="91"/>
    </row>
  </sheetData>
  <mergeCells count="7">
    <mergeCell ref="G9:H9"/>
    <mergeCell ref="A6:H8"/>
    <mergeCell ref="A1:H1"/>
    <mergeCell ref="A2:H2"/>
    <mergeCell ref="A3:H3"/>
    <mergeCell ref="A4:H4"/>
    <mergeCell ref="A5:H5"/>
  </mergeCells>
  <pageMargins left="0.70866141732283472" right="0.19685039370078741" top="0.19685039370078741" bottom="0.19685039370078741" header="0.31496062992125984" footer="0.19685039370078741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Текст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Alyabieva</cp:lastModifiedBy>
  <cp:lastPrinted>2021-04-01T08:49:16Z</cp:lastPrinted>
  <dcterms:created xsi:type="dcterms:W3CDTF">2018-03-09T14:32:20Z</dcterms:created>
  <dcterms:modified xsi:type="dcterms:W3CDTF">2021-04-30T06:30:51Z</dcterms:modified>
</cp:coreProperties>
</file>